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dean.landreth\Desktop\Budget ANalysis\"/>
    </mc:Choice>
  </mc:AlternateContent>
  <xr:revisionPtr revIDLastSave="0" documentId="8_{7FFE938B-4286-4363-BFDA-9EE05F6CF812}" xr6:coauthVersionLast="28" xr6:coauthVersionMax="28" xr10:uidLastSave="{00000000-0000-0000-0000-000000000000}"/>
  <bookViews>
    <workbookView xWindow="0" yWindow="0" windowWidth="23040" windowHeight="8355" tabRatio="648" firstSheet="1" activeTab="1" xr2:uid="{00000000-000D-0000-FFFF-FFFF00000000}"/>
  </bookViews>
  <sheets>
    <sheet name="Instructions" sheetId="1" state="hidden" r:id="rId1"/>
    <sheet name="County Data and Budget" sheetId="2" r:id="rId2"/>
    <sheet name="County Budgets Per Capita" sheetId="8" r:id="rId3"/>
    <sheet name="County Budgets Per Housing Unit" sheetId="11" r:id="rId4"/>
    <sheet name="Changes in County Service Level" sheetId="7" r:id="rId5"/>
    <sheet name="School Finance" sheetId="3" state="hidden" r:id="rId6"/>
    <sheet name="Property Tax" sheetId="4" state="hidden" r:id="rId7"/>
    <sheet name="Article 46" sheetId="5" state="hidden" r:id="rId8"/>
    <sheet name="Email Addresses" sheetId="6" state="hidden" r:id="rId9"/>
  </sheets>
  <definedNames>
    <definedName name="_xlnm._FilterDatabase" localSheetId="2" hidden="1">'County Budgets Per Capita'!$A$1:$J$9</definedName>
    <definedName name="_xlnm._FilterDatabase" localSheetId="3" hidden="1">'County Budgets Per Housing Unit'!$A$1:$J$9</definedName>
    <definedName name="_xlnm._FilterDatabase" localSheetId="1" hidden="1">'County Data and Budget'!$A$1:$P$9</definedName>
    <definedName name="_xlnm.Print_Titles" localSheetId="1">'County Data and Budget'!$A:$A</definedName>
  </definedNames>
  <calcPr calcId="171027"/>
</workbook>
</file>

<file path=xl/calcChain.xml><?xml version="1.0" encoding="utf-8"?>
<calcChain xmlns="http://schemas.openxmlformats.org/spreadsheetml/2006/main">
  <c r="C13" i="11" l="1"/>
  <c r="C12" i="11"/>
  <c r="C11" i="11"/>
  <c r="X2" i="2"/>
  <c r="X3" i="2"/>
  <c r="X4" i="2"/>
  <c r="X5" i="2"/>
  <c r="X6" i="2"/>
  <c r="X7" i="2"/>
  <c r="X8" i="2"/>
  <c r="X9" i="2"/>
  <c r="J9" i="11"/>
  <c r="I9" i="11"/>
  <c r="H9" i="11"/>
  <c r="G9" i="11"/>
  <c r="F9" i="11"/>
  <c r="E9" i="11"/>
  <c r="J8" i="11"/>
  <c r="I8" i="11"/>
  <c r="H8" i="11"/>
  <c r="G8" i="11"/>
  <c r="F8" i="11"/>
  <c r="E8" i="11"/>
  <c r="J7" i="11"/>
  <c r="I7" i="11"/>
  <c r="H7" i="11"/>
  <c r="G7" i="11"/>
  <c r="F7" i="11"/>
  <c r="E7" i="11"/>
  <c r="J6" i="11"/>
  <c r="I6" i="11"/>
  <c r="H6" i="11"/>
  <c r="G6" i="11"/>
  <c r="F6" i="11"/>
  <c r="E6" i="11"/>
  <c r="J5" i="11"/>
  <c r="I5" i="11"/>
  <c r="H5" i="11"/>
  <c r="G5" i="11"/>
  <c r="F5" i="11"/>
  <c r="E5" i="11"/>
  <c r="J4" i="11"/>
  <c r="I4" i="11"/>
  <c r="H4" i="11"/>
  <c r="G4" i="11"/>
  <c r="F4" i="11"/>
  <c r="E4" i="11"/>
  <c r="J3" i="11"/>
  <c r="I3" i="11"/>
  <c r="H3" i="11"/>
  <c r="G3" i="11"/>
  <c r="F3" i="11"/>
  <c r="E3" i="11"/>
  <c r="J2" i="11"/>
  <c r="I2" i="11"/>
  <c r="H2" i="11"/>
  <c r="G2" i="11"/>
  <c r="F2" i="11"/>
  <c r="E2" i="11"/>
  <c r="D13" i="11"/>
  <c r="D12" i="11"/>
  <c r="D11" i="11"/>
  <c r="B13" i="11"/>
  <c r="B12" i="11"/>
  <c r="B11" i="11"/>
  <c r="X12" i="2" l="1"/>
  <c r="X11" i="2"/>
  <c r="G13" i="11"/>
  <c r="E13" i="11"/>
  <c r="I13" i="11"/>
  <c r="X13" i="2"/>
  <c r="H12" i="11"/>
  <c r="E12" i="11"/>
  <c r="I12" i="11"/>
  <c r="F13" i="11"/>
  <c r="J13" i="11"/>
  <c r="H13" i="11"/>
  <c r="H11" i="11"/>
  <c r="F12" i="11"/>
  <c r="E11" i="11"/>
  <c r="I11" i="11"/>
  <c r="G12" i="11"/>
  <c r="G11" i="11"/>
  <c r="J12" i="11"/>
  <c r="F11" i="11"/>
  <c r="J11" i="11"/>
  <c r="B13" i="8"/>
  <c r="B12" i="8"/>
  <c r="B11" i="8"/>
  <c r="C13" i="8"/>
  <c r="C12" i="8"/>
  <c r="C11" i="8"/>
  <c r="D13" i="2" l="1"/>
  <c r="D12" i="2"/>
  <c r="D11" i="2"/>
  <c r="I9" i="2"/>
  <c r="F9" i="2"/>
  <c r="C13" i="2" l="1"/>
  <c r="C12" i="2"/>
  <c r="C11" i="2"/>
  <c r="I4" i="2"/>
  <c r="I6" i="2"/>
  <c r="I8" i="2"/>
  <c r="I5" i="2"/>
  <c r="I2" i="2"/>
  <c r="I3" i="2"/>
  <c r="I7" i="2"/>
  <c r="P11" i="2"/>
  <c r="P13" i="2"/>
  <c r="H13" i="2"/>
  <c r="J13" i="2"/>
  <c r="K13" i="2"/>
  <c r="L13" i="2"/>
  <c r="M13" i="2"/>
  <c r="N13" i="2"/>
  <c r="O13" i="2"/>
  <c r="H12" i="2"/>
  <c r="J12" i="2"/>
  <c r="K12" i="2"/>
  <c r="L12" i="2"/>
  <c r="M12" i="2"/>
  <c r="N12" i="2"/>
  <c r="O12" i="2"/>
  <c r="P12" i="2"/>
  <c r="H11" i="2"/>
  <c r="J11" i="2"/>
  <c r="K11" i="2"/>
  <c r="L11" i="2"/>
  <c r="M11" i="2"/>
  <c r="N11" i="2"/>
  <c r="O11" i="2"/>
  <c r="I13" i="2" l="1"/>
  <c r="I12" i="2"/>
  <c r="I11" i="2"/>
  <c r="C103" i="4" l="1"/>
  <c r="G13" i="2" l="1"/>
  <c r="G12" i="2" l="1"/>
  <c r="G11" i="2"/>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1" i="4"/>
  <c r="G82" i="4"/>
  <c r="G83" i="4"/>
  <c r="G84" i="4"/>
  <c r="G85" i="4"/>
  <c r="G86" i="4"/>
  <c r="G87" i="4"/>
  <c r="G88" i="4"/>
  <c r="G89" i="4"/>
  <c r="G90" i="4"/>
  <c r="G91" i="4"/>
  <c r="G92" i="4"/>
  <c r="G94" i="4"/>
  <c r="G95" i="4"/>
  <c r="G96" i="4"/>
  <c r="G97" i="4"/>
  <c r="G98" i="4"/>
  <c r="G99" i="4"/>
  <c r="G100" i="4"/>
  <c r="G101" i="4"/>
  <c r="G2" i="4"/>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1" i="4"/>
  <c r="N82" i="4"/>
  <c r="N83" i="4"/>
  <c r="N84" i="4"/>
  <c r="N85" i="4"/>
  <c r="N86" i="4"/>
  <c r="N87" i="4"/>
  <c r="N88" i="4"/>
  <c r="N89" i="4"/>
  <c r="N90" i="4"/>
  <c r="N91" i="4"/>
  <c r="N92" i="4"/>
  <c r="N94" i="4"/>
  <c r="N95" i="4"/>
  <c r="N96" i="4"/>
  <c r="N97" i="4"/>
  <c r="N98" i="4"/>
  <c r="N99" i="4"/>
  <c r="N100" i="4"/>
  <c r="N101" i="4"/>
  <c r="N2" i="4"/>
  <c r="F7" i="2"/>
  <c r="F4" i="2"/>
  <c r="F6" i="2"/>
  <c r="F8" i="2"/>
  <c r="F5" i="2"/>
  <c r="F2" i="2"/>
  <c r="F3" i="2"/>
  <c r="I106" i="4"/>
  <c r="E106" i="4"/>
  <c r="I105" i="4"/>
  <c r="E105" i="4"/>
  <c r="I104" i="4"/>
  <c r="E104" i="4"/>
  <c r="E103" i="4"/>
  <c r="M101" i="4"/>
  <c r="O101" i="4" s="1"/>
  <c r="L101" i="4"/>
  <c r="J101" i="4"/>
  <c r="F101" i="4"/>
  <c r="M100" i="4"/>
  <c r="O100" i="4" s="1"/>
  <c r="L100" i="4"/>
  <c r="J100" i="4"/>
  <c r="F100" i="4"/>
  <c r="M99" i="4"/>
  <c r="O99" i="4" s="1"/>
  <c r="L99" i="4"/>
  <c r="J99" i="4"/>
  <c r="F99" i="4"/>
  <c r="M98" i="4"/>
  <c r="O98" i="4" s="1"/>
  <c r="L98" i="4"/>
  <c r="J98" i="4"/>
  <c r="F98" i="4"/>
  <c r="M97" i="4"/>
  <c r="O97" i="4" s="1"/>
  <c r="L97" i="4"/>
  <c r="J97" i="4"/>
  <c r="F97" i="4"/>
  <c r="M96" i="4"/>
  <c r="O96" i="4" s="1"/>
  <c r="L96" i="4"/>
  <c r="J96" i="4"/>
  <c r="F96" i="4"/>
  <c r="M95" i="4"/>
  <c r="O95" i="4" s="1"/>
  <c r="L95" i="4"/>
  <c r="J95" i="4"/>
  <c r="F95" i="4"/>
  <c r="M94" i="4"/>
  <c r="O94" i="4" s="1"/>
  <c r="L94" i="4"/>
  <c r="J94" i="4"/>
  <c r="F94" i="4"/>
  <c r="J93" i="4"/>
  <c r="D93" i="4"/>
  <c r="G93" i="4" s="1"/>
  <c r="M92" i="4"/>
  <c r="O92" i="4" s="1"/>
  <c r="L92" i="4"/>
  <c r="J92" i="4"/>
  <c r="F92" i="4"/>
  <c r="M91" i="4"/>
  <c r="O91" i="4" s="1"/>
  <c r="L91" i="4"/>
  <c r="J91" i="4"/>
  <c r="F91" i="4"/>
  <c r="M90" i="4"/>
  <c r="O90" i="4" s="1"/>
  <c r="L90" i="4"/>
  <c r="J90" i="4"/>
  <c r="F90" i="4"/>
  <c r="M89" i="4"/>
  <c r="O89" i="4" s="1"/>
  <c r="L89" i="4"/>
  <c r="J89" i="4"/>
  <c r="F89" i="4"/>
  <c r="M88" i="4"/>
  <c r="O88" i="4" s="1"/>
  <c r="L88" i="4"/>
  <c r="J88" i="4"/>
  <c r="F88" i="4"/>
  <c r="M87" i="4"/>
  <c r="O87" i="4" s="1"/>
  <c r="L87" i="4"/>
  <c r="J87" i="4"/>
  <c r="F87" i="4"/>
  <c r="M86" i="4"/>
  <c r="O86" i="4" s="1"/>
  <c r="L86" i="4"/>
  <c r="J86" i="4"/>
  <c r="F86" i="4"/>
  <c r="M85" i="4"/>
  <c r="O85" i="4" s="1"/>
  <c r="L85" i="4"/>
  <c r="J85" i="4"/>
  <c r="F85" i="4"/>
  <c r="M84" i="4"/>
  <c r="O84" i="4" s="1"/>
  <c r="L84" i="4"/>
  <c r="J84" i="4"/>
  <c r="F84" i="4"/>
  <c r="M83" i="4"/>
  <c r="O83" i="4" s="1"/>
  <c r="L83" i="4"/>
  <c r="J83" i="4"/>
  <c r="F83" i="4"/>
  <c r="M82" i="4"/>
  <c r="O82" i="4" s="1"/>
  <c r="L82" i="4"/>
  <c r="J82" i="4"/>
  <c r="F82" i="4"/>
  <c r="M81" i="4"/>
  <c r="O81" i="4" s="1"/>
  <c r="L81" i="4"/>
  <c r="J81" i="4"/>
  <c r="F81" i="4"/>
  <c r="J80" i="4"/>
  <c r="D80" i="4"/>
  <c r="G80" i="4" s="1"/>
  <c r="M79" i="4"/>
  <c r="O79" i="4" s="1"/>
  <c r="L79" i="4"/>
  <c r="J79" i="4"/>
  <c r="F79" i="4"/>
  <c r="M78" i="4"/>
  <c r="O78" i="4" s="1"/>
  <c r="L78" i="4"/>
  <c r="J78" i="4"/>
  <c r="F78" i="4"/>
  <c r="M77" i="4"/>
  <c r="O77" i="4" s="1"/>
  <c r="L77" i="4"/>
  <c r="J77" i="4"/>
  <c r="F77" i="4"/>
  <c r="M76" i="4"/>
  <c r="O76" i="4" s="1"/>
  <c r="L76" i="4"/>
  <c r="J76" i="4"/>
  <c r="F76" i="4"/>
  <c r="M75" i="4"/>
  <c r="O75" i="4" s="1"/>
  <c r="L75" i="4"/>
  <c r="J75" i="4"/>
  <c r="F75" i="4"/>
  <c r="M74" i="4"/>
  <c r="O74" i="4" s="1"/>
  <c r="L74" i="4"/>
  <c r="J74" i="4"/>
  <c r="F74" i="4"/>
  <c r="M73" i="4"/>
  <c r="O73" i="4" s="1"/>
  <c r="L73" i="4"/>
  <c r="J73" i="4"/>
  <c r="F73" i="4"/>
  <c r="M72" i="4"/>
  <c r="O72" i="4" s="1"/>
  <c r="L72" i="4"/>
  <c r="J72" i="4"/>
  <c r="F72" i="4"/>
  <c r="M71" i="4"/>
  <c r="O71" i="4" s="1"/>
  <c r="L71" i="4"/>
  <c r="J71" i="4"/>
  <c r="F71" i="4"/>
  <c r="M70" i="4"/>
  <c r="O70" i="4" s="1"/>
  <c r="L70" i="4"/>
  <c r="J70" i="4"/>
  <c r="F70" i="4"/>
  <c r="M69" i="4"/>
  <c r="O69" i="4" s="1"/>
  <c r="L69" i="4"/>
  <c r="J69" i="4"/>
  <c r="F69" i="4"/>
  <c r="M68" i="4"/>
  <c r="O68" i="4" s="1"/>
  <c r="L68" i="4"/>
  <c r="J68" i="4"/>
  <c r="F68" i="4"/>
  <c r="M67" i="4"/>
  <c r="O67" i="4" s="1"/>
  <c r="L67" i="4"/>
  <c r="J67" i="4"/>
  <c r="M66" i="4"/>
  <c r="O66" i="4" s="1"/>
  <c r="L66" i="4"/>
  <c r="J66" i="4"/>
  <c r="F66" i="4"/>
  <c r="M65" i="4"/>
  <c r="O65" i="4" s="1"/>
  <c r="L65" i="4"/>
  <c r="J65" i="4"/>
  <c r="F65" i="4"/>
  <c r="M64" i="4"/>
  <c r="O64" i="4" s="1"/>
  <c r="L64" i="4"/>
  <c r="J64" i="4"/>
  <c r="F64" i="4"/>
  <c r="M63" i="4"/>
  <c r="O63" i="4" s="1"/>
  <c r="L63" i="4"/>
  <c r="J63" i="4"/>
  <c r="F63" i="4"/>
  <c r="M62" i="4"/>
  <c r="O62" i="4" s="1"/>
  <c r="L62" i="4"/>
  <c r="J62" i="4"/>
  <c r="F62" i="4"/>
  <c r="M61" i="4"/>
  <c r="O61" i="4" s="1"/>
  <c r="L61" i="4"/>
  <c r="J61" i="4"/>
  <c r="F61" i="4"/>
  <c r="M60" i="4"/>
  <c r="O60" i="4" s="1"/>
  <c r="L60" i="4"/>
  <c r="J60" i="4"/>
  <c r="F60" i="4"/>
  <c r="M59" i="4"/>
  <c r="O59" i="4" s="1"/>
  <c r="L59" i="4"/>
  <c r="J59" i="4"/>
  <c r="F59" i="4"/>
  <c r="M58" i="4"/>
  <c r="O58" i="4" s="1"/>
  <c r="L58" i="4"/>
  <c r="J58" i="4"/>
  <c r="F58" i="4"/>
  <c r="M57" i="4"/>
  <c r="O57" i="4" s="1"/>
  <c r="L57" i="4"/>
  <c r="J57" i="4"/>
  <c r="F57" i="4"/>
  <c r="M56" i="4"/>
  <c r="O56" i="4" s="1"/>
  <c r="L56" i="4"/>
  <c r="J56" i="4"/>
  <c r="F56" i="4"/>
  <c r="M55" i="4"/>
  <c r="O55" i="4" s="1"/>
  <c r="L55" i="4"/>
  <c r="J55" i="4"/>
  <c r="F55" i="4"/>
  <c r="M54" i="4"/>
  <c r="O54" i="4" s="1"/>
  <c r="L54" i="4"/>
  <c r="J54" i="4"/>
  <c r="F54" i="4"/>
  <c r="M53" i="4"/>
  <c r="O53" i="4" s="1"/>
  <c r="L53" i="4"/>
  <c r="J53" i="4"/>
  <c r="F53" i="4"/>
  <c r="M52" i="4"/>
  <c r="O52" i="4" s="1"/>
  <c r="L52" i="4"/>
  <c r="J52" i="4"/>
  <c r="M51" i="4"/>
  <c r="O51" i="4" s="1"/>
  <c r="L51" i="4"/>
  <c r="J51" i="4"/>
  <c r="F51" i="4"/>
  <c r="M50" i="4"/>
  <c r="O50" i="4" s="1"/>
  <c r="L50" i="4"/>
  <c r="J50" i="4"/>
  <c r="F50" i="4"/>
  <c r="M49" i="4"/>
  <c r="O49" i="4" s="1"/>
  <c r="L49" i="4"/>
  <c r="J49" i="4"/>
  <c r="F49" i="4"/>
  <c r="M48" i="4"/>
  <c r="O48" i="4" s="1"/>
  <c r="L48" i="4"/>
  <c r="J48" i="4"/>
  <c r="F48" i="4"/>
  <c r="M47" i="4"/>
  <c r="O47" i="4" s="1"/>
  <c r="L47" i="4"/>
  <c r="J47" i="4"/>
  <c r="F47" i="4"/>
  <c r="M46" i="4"/>
  <c r="O46" i="4" s="1"/>
  <c r="L46" i="4"/>
  <c r="J46" i="4"/>
  <c r="F46" i="4"/>
  <c r="M45" i="4"/>
  <c r="O45" i="4" s="1"/>
  <c r="L45" i="4"/>
  <c r="J45" i="4"/>
  <c r="F45" i="4"/>
  <c r="M44" i="4"/>
  <c r="O44" i="4" s="1"/>
  <c r="L44" i="4"/>
  <c r="J44" i="4"/>
  <c r="F44" i="4"/>
  <c r="M43" i="4"/>
  <c r="O43" i="4" s="1"/>
  <c r="L43" i="4"/>
  <c r="J43" i="4"/>
  <c r="F43" i="4"/>
  <c r="M42" i="4"/>
  <c r="O42" i="4" s="1"/>
  <c r="L42" i="4"/>
  <c r="J42" i="4"/>
  <c r="F42" i="4"/>
  <c r="M41" i="4"/>
  <c r="O41" i="4" s="1"/>
  <c r="L41" i="4"/>
  <c r="J41" i="4"/>
  <c r="F41" i="4"/>
  <c r="M40" i="4"/>
  <c r="O40" i="4" s="1"/>
  <c r="L40" i="4"/>
  <c r="J40" i="4"/>
  <c r="F40" i="4"/>
  <c r="M39" i="4"/>
  <c r="O39" i="4" s="1"/>
  <c r="L39" i="4"/>
  <c r="J39" i="4"/>
  <c r="F39" i="4"/>
  <c r="M38" i="4"/>
  <c r="O38" i="4" s="1"/>
  <c r="L38" i="4"/>
  <c r="J38" i="4"/>
  <c r="F38" i="4"/>
  <c r="M37" i="4"/>
  <c r="O37" i="4" s="1"/>
  <c r="L37" i="4"/>
  <c r="J37" i="4"/>
  <c r="F37" i="4"/>
  <c r="M36" i="4"/>
  <c r="O36" i="4" s="1"/>
  <c r="L36" i="4"/>
  <c r="J36" i="4"/>
  <c r="F36" i="4"/>
  <c r="M35" i="4"/>
  <c r="O35" i="4" s="1"/>
  <c r="L35" i="4"/>
  <c r="J35" i="4"/>
  <c r="F35" i="4"/>
  <c r="M34" i="4"/>
  <c r="O34" i="4" s="1"/>
  <c r="L34" i="4"/>
  <c r="J34" i="4"/>
  <c r="F34" i="4"/>
  <c r="M33" i="4"/>
  <c r="O33" i="4" s="1"/>
  <c r="L33" i="4"/>
  <c r="J33" i="4"/>
  <c r="F33" i="4"/>
  <c r="M32" i="4"/>
  <c r="O32" i="4" s="1"/>
  <c r="L32" i="4"/>
  <c r="J32" i="4"/>
  <c r="F32" i="4"/>
  <c r="M31" i="4"/>
  <c r="O31" i="4" s="1"/>
  <c r="L31" i="4"/>
  <c r="J31" i="4"/>
  <c r="F31" i="4"/>
  <c r="M30" i="4"/>
  <c r="O30" i="4" s="1"/>
  <c r="L30" i="4"/>
  <c r="J30" i="4"/>
  <c r="F30" i="4"/>
  <c r="M29" i="4"/>
  <c r="O29" i="4" s="1"/>
  <c r="L29" i="4"/>
  <c r="J29" i="4"/>
  <c r="F29" i="4"/>
  <c r="M28" i="4"/>
  <c r="O28" i="4" s="1"/>
  <c r="L28" i="4"/>
  <c r="J28" i="4"/>
  <c r="F28" i="4"/>
  <c r="M27" i="4"/>
  <c r="O27" i="4" s="1"/>
  <c r="L27" i="4"/>
  <c r="J27" i="4"/>
  <c r="M26" i="4"/>
  <c r="O26" i="4" s="1"/>
  <c r="L26" i="4"/>
  <c r="J26" i="4"/>
  <c r="F26" i="4"/>
  <c r="M25" i="4"/>
  <c r="O25" i="4" s="1"/>
  <c r="L25" i="4"/>
  <c r="J25" i="4"/>
  <c r="F25" i="4"/>
  <c r="M24" i="4"/>
  <c r="O24" i="4" s="1"/>
  <c r="L24" i="4"/>
  <c r="J24" i="4"/>
  <c r="F24" i="4"/>
  <c r="M23" i="4"/>
  <c r="O23" i="4" s="1"/>
  <c r="L23" i="4"/>
  <c r="J23" i="4"/>
  <c r="F23" i="4"/>
  <c r="M22" i="4"/>
  <c r="O22" i="4" s="1"/>
  <c r="L22" i="4"/>
  <c r="J22" i="4"/>
  <c r="F22" i="4"/>
  <c r="M21" i="4"/>
  <c r="O21" i="4" s="1"/>
  <c r="L21" i="4"/>
  <c r="J21" i="4"/>
  <c r="F21" i="4"/>
  <c r="M20" i="4"/>
  <c r="O20" i="4" s="1"/>
  <c r="L20" i="4"/>
  <c r="J20" i="4"/>
  <c r="F20" i="4"/>
  <c r="M19" i="4"/>
  <c r="O19" i="4" s="1"/>
  <c r="L19" i="4"/>
  <c r="K19" i="4"/>
  <c r="K104" i="4" s="1"/>
  <c r="J19" i="4"/>
  <c r="F19" i="4"/>
  <c r="M18" i="4"/>
  <c r="O18" i="4" s="1"/>
  <c r="L18" i="4"/>
  <c r="J18" i="4"/>
  <c r="F18" i="4"/>
  <c r="M17" i="4"/>
  <c r="O17" i="4" s="1"/>
  <c r="L17" i="4"/>
  <c r="J17" i="4"/>
  <c r="F17" i="4"/>
  <c r="M16" i="4"/>
  <c r="O16" i="4" s="1"/>
  <c r="L16" i="4"/>
  <c r="J16" i="4"/>
  <c r="F16" i="4"/>
  <c r="M15" i="4"/>
  <c r="O15" i="4" s="1"/>
  <c r="L15" i="4"/>
  <c r="J15" i="4"/>
  <c r="F15" i="4"/>
  <c r="M14" i="4"/>
  <c r="O14" i="4" s="1"/>
  <c r="L14" i="4"/>
  <c r="J14" i="4"/>
  <c r="F14" i="4"/>
  <c r="M13" i="4"/>
  <c r="O13" i="4" s="1"/>
  <c r="L13" i="4"/>
  <c r="J13" i="4"/>
  <c r="F13" i="4"/>
  <c r="M12" i="4"/>
  <c r="O12" i="4" s="1"/>
  <c r="L12" i="4"/>
  <c r="J12" i="4"/>
  <c r="F12" i="4"/>
  <c r="M11" i="4"/>
  <c r="O11" i="4" s="1"/>
  <c r="L11" i="4"/>
  <c r="J11" i="4"/>
  <c r="F11" i="4"/>
  <c r="M10" i="4"/>
  <c r="O10" i="4" s="1"/>
  <c r="L10" i="4"/>
  <c r="J10" i="4"/>
  <c r="F10" i="4"/>
  <c r="M9" i="4"/>
  <c r="O9" i="4" s="1"/>
  <c r="L9" i="4"/>
  <c r="J9" i="4"/>
  <c r="F9" i="4"/>
  <c r="M8" i="4"/>
  <c r="O8" i="4" s="1"/>
  <c r="L8" i="4"/>
  <c r="J8" i="4"/>
  <c r="F8" i="4"/>
  <c r="M7" i="4"/>
  <c r="O7" i="4" s="1"/>
  <c r="L7" i="4"/>
  <c r="J7" i="4"/>
  <c r="F7" i="4"/>
  <c r="M6" i="4"/>
  <c r="O6" i="4" s="1"/>
  <c r="L6" i="4"/>
  <c r="J6" i="4"/>
  <c r="F6" i="4"/>
  <c r="M5" i="4"/>
  <c r="O5" i="4" s="1"/>
  <c r="L5" i="4"/>
  <c r="J5" i="4"/>
  <c r="F5" i="4"/>
  <c r="M4" i="4"/>
  <c r="O4" i="4" s="1"/>
  <c r="L4" i="4"/>
  <c r="J4" i="4"/>
  <c r="F4" i="4"/>
  <c r="M3" i="4"/>
  <c r="O3" i="4" s="1"/>
  <c r="L3" i="4"/>
  <c r="J3" i="4"/>
  <c r="F3" i="4"/>
  <c r="M2" i="4"/>
  <c r="O2" i="4" s="1"/>
  <c r="L2" i="4"/>
  <c r="J2" i="4"/>
  <c r="F2" i="4"/>
  <c r="C107" i="3"/>
  <c r="B107" i="3"/>
  <c r="Y106" i="3"/>
  <c r="B106" i="3"/>
  <c r="C105" i="3"/>
  <c r="B105" i="3"/>
  <c r="C103" i="3"/>
  <c r="B103" i="3"/>
  <c r="X101" i="3"/>
  <c r="W101" i="3"/>
  <c r="V101" i="3"/>
  <c r="U101" i="3"/>
  <c r="S101" i="3"/>
  <c r="R101" i="3"/>
  <c r="Q101" i="3"/>
  <c r="P101" i="3"/>
  <c r="O101" i="3"/>
  <c r="N101" i="3"/>
  <c r="H101" i="3"/>
  <c r="L101" i="3" s="1"/>
  <c r="X100" i="3"/>
  <c r="W100" i="3"/>
  <c r="V100" i="3"/>
  <c r="U100" i="3"/>
  <c r="S100" i="3"/>
  <c r="R100" i="3"/>
  <c r="Q100" i="3"/>
  <c r="P100" i="3"/>
  <c r="O100" i="3"/>
  <c r="N100" i="3"/>
  <c r="H100" i="3"/>
  <c r="X99" i="3"/>
  <c r="W99" i="3"/>
  <c r="V99" i="3"/>
  <c r="U99" i="3"/>
  <c r="S99" i="3"/>
  <c r="R99" i="3"/>
  <c r="Q99" i="3"/>
  <c r="P99" i="3"/>
  <c r="O99" i="3"/>
  <c r="N99" i="3"/>
  <c r="H99" i="3"/>
  <c r="L99" i="3" s="1"/>
  <c r="X98" i="3"/>
  <c r="W98" i="3"/>
  <c r="V98" i="3"/>
  <c r="U98" i="3"/>
  <c r="S98" i="3"/>
  <c r="R98" i="3"/>
  <c r="Q98" i="3"/>
  <c r="P98" i="3"/>
  <c r="O98" i="3"/>
  <c r="N98" i="3"/>
  <c r="H98" i="3"/>
  <c r="L98" i="3" s="1"/>
  <c r="X97" i="3"/>
  <c r="W97" i="3"/>
  <c r="V97" i="3"/>
  <c r="U97" i="3"/>
  <c r="S97" i="3"/>
  <c r="R97" i="3"/>
  <c r="Q97" i="3"/>
  <c r="P97" i="3"/>
  <c r="O97" i="3"/>
  <c r="N97" i="3"/>
  <c r="H97" i="3"/>
  <c r="J97" i="3" s="1"/>
  <c r="X96" i="3"/>
  <c r="W96" i="3"/>
  <c r="V96" i="3"/>
  <c r="U96" i="3"/>
  <c r="S96" i="3"/>
  <c r="R96" i="3"/>
  <c r="Q96" i="3"/>
  <c r="P96" i="3"/>
  <c r="O96" i="3"/>
  <c r="N96" i="3"/>
  <c r="H96" i="3"/>
  <c r="J96" i="3" s="1"/>
  <c r="X95" i="3"/>
  <c r="W95" i="3"/>
  <c r="V95" i="3"/>
  <c r="U95" i="3"/>
  <c r="S95" i="3"/>
  <c r="R95" i="3"/>
  <c r="Q95" i="3"/>
  <c r="P95" i="3"/>
  <c r="O95" i="3"/>
  <c r="N95" i="3"/>
  <c r="H95" i="3"/>
  <c r="J95" i="3" s="1"/>
  <c r="X94" i="3"/>
  <c r="W94" i="3"/>
  <c r="V94" i="3"/>
  <c r="U94" i="3"/>
  <c r="S94" i="3"/>
  <c r="R94" i="3"/>
  <c r="Q94" i="3"/>
  <c r="P94" i="3"/>
  <c r="O94" i="3"/>
  <c r="N94" i="3"/>
  <c r="L94" i="3"/>
  <c r="M94" i="3" s="1"/>
  <c r="J94" i="3"/>
  <c r="X93" i="3"/>
  <c r="W93" i="3"/>
  <c r="S93" i="3"/>
  <c r="R93" i="3"/>
  <c r="D93" i="3"/>
  <c r="X92" i="3"/>
  <c r="W92" i="3"/>
  <c r="V92" i="3"/>
  <c r="U92" i="3"/>
  <c r="T92" i="3"/>
  <c r="S92" i="3"/>
  <c r="R92" i="3"/>
  <c r="Q92" i="3"/>
  <c r="P92" i="3"/>
  <c r="O92" i="3"/>
  <c r="N92" i="3"/>
  <c r="M92" i="3"/>
  <c r="H92" i="3"/>
  <c r="J92" i="3" s="1"/>
  <c r="X91" i="3"/>
  <c r="W91" i="3"/>
  <c r="V91" i="3"/>
  <c r="U91" i="3"/>
  <c r="S91" i="3"/>
  <c r="R91" i="3"/>
  <c r="Q91" i="3"/>
  <c r="P91" i="3"/>
  <c r="O91" i="3"/>
  <c r="N91" i="3"/>
  <c r="H91" i="3"/>
  <c r="L91" i="3" s="1"/>
  <c r="T91" i="3" s="1"/>
  <c r="X90" i="3"/>
  <c r="W90" i="3"/>
  <c r="V90" i="3"/>
  <c r="U90" i="3"/>
  <c r="S90" i="3"/>
  <c r="R90" i="3"/>
  <c r="Q90" i="3"/>
  <c r="P90" i="3"/>
  <c r="O90" i="3"/>
  <c r="N90" i="3"/>
  <c r="H90" i="3"/>
  <c r="J90" i="3" s="1"/>
  <c r="X89" i="3"/>
  <c r="W89" i="3"/>
  <c r="V89" i="3"/>
  <c r="U89" i="3"/>
  <c r="S89" i="3"/>
  <c r="R89" i="3"/>
  <c r="Q89" i="3"/>
  <c r="P89" i="3"/>
  <c r="O89" i="3"/>
  <c r="N89" i="3"/>
  <c r="H89" i="3"/>
  <c r="J89" i="3" s="1"/>
  <c r="X88" i="3"/>
  <c r="W88" i="3"/>
  <c r="V88" i="3"/>
  <c r="U88" i="3"/>
  <c r="S88" i="3"/>
  <c r="R88" i="3"/>
  <c r="Q88" i="3"/>
  <c r="P88" i="3"/>
  <c r="O88" i="3"/>
  <c r="N88" i="3"/>
  <c r="H88" i="3"/>
  <c r="X87" i="3"/>
  <c r="S87" i="3"/>
  <c r="K87" i="3"/>
  <c r="K107" i="3" s="1"/>
  <c r="G87" i="3"/>
  <c r="E87" i="3"/>
  <c r="D87" i="3"/>
  <c r="X86" i="3"/>
  <c r="W86" i="3"/>
  <c r="V86" i="3"/>
  <c r="U86" i="3"/>
  <c r="S86" i="3"/>
  <c r="R86" i="3"/>
  <c r="Q86" i="3"/>
  <c r="P86" i="3"/>
  <c r="O86" i="3"/>
  <c r="N86" i="3"/>
  <c r="H86" i="3"/>
  <c r="L86" i="3" s="1"/>
  <c r="M86" i="3" s="1"/>
  <c r="X85" i="3"/>
  <c r="W85" i="3"/>
  <c r="V85" i="3"/>
  <c r="U85" i="3"/>
  <c r="S85" i="3"/>
  <c r="R85" i="3"/>
  <c r="Q85" i="3"/>
  <c r="P85" i="3"/>
  <c r="O85" i="3"/>
  <c r="N85" i="3"/>
  <c r="H85" i="3"/>
  <c r="L85" i="3" s="1"/>
  <c r="X84" i="3"/>
  <c r="W84" i="3"/>
  <c r="V84" i="3"/>
  <c r="U84" i="3"/>
  <c r="S84" i="3"/>
  <c r="R84" i="3"/>
  <c r="Q84" i="3"/>
  <c r="P84" i="3"/>
  <c r="O84" i="3"/>
  <c r="N84" i="3"/>
  <c r="H84" i="3"/>
  <c r="X83" i="3"/>
  <c r="W83" i="3"/>
  <c r="V83" i="3"/>
  <c r="U83" i="3"/>
  <c r="S83" i="3"/>
  <c r="R83" i="3"/>
  <c r="Q83" i="3"/>
  <c r="P83" i="3"/>
  <c r="O83" i="3"/>
  <c r="N83" i="3"/>
  <c r="H83" i="3"/>
  <c r="L83" i="3" s="1"/>
  <c r="V82" i="3"/>
  <c r="U82" i="3"/>
  <c r="Q82" i="3"/>
  <c r="P82" i="3"/>
  <c r="O82" i="3"/>
  <c r="N82" i="3"/>
  <c r="F82" i="3"/>
  <c r="W82" i="3" s="1"/>
  <c r="X81" i="3"/>
  <c r="V81" i="3"/>
  <c r="U81" i="3"/>
  <c r="S81" i="3"/>
  <c r="Q81" i="3"/>
  <c r="P81" i="3"/>
  <c r="O81" i="3"/>
  <c r="N81" i="3"/>
  <c r="I81" i="3"/>
  <c r="H81" i="3"/>
  <c r="X80" i="3"/>
  <c r="W80" i="3"/>
  <c r="V80" i="3"/>
  <c r="U80" i="3"/>
  <c r="S80" i="3"/>
  <c r="R80" i="3"/>
  <c r="Q80" i="3"/>
  <c r="P80" i="3"/>
  <c r="O80" i="3"/>
  <c r="N80" i="3"/>
  <c r="H80" i="3"/>
  <c r="L80" i="3" s="1"/>
  <c r="X79" i="3"/>
  <c r="W79" i="3"/>
  <c r="V79" i="3"/>
  <c r="U79" i="3"/>
  <c r="S79" i="3"/>
  <c r="R79" i="3"/>
  <c r="Q79" i="3"/>
  <c r="P79" i="3"/>
  <c r="O79" i="3"/>
  <c r="N79" i="3"/>
  <c r="H79" i="3"/>
  <c r="L79" i="3" s="1"/>
  <c r="T79" i="3" s="1"/>
  <c r="X78" i="3"/>
  <c r="W78" i="3"/>
  <c r="V78" i="3"/>
  <c r="U78" i="3"/>
  <c r="S78" i="3"/>
  <c r="R78" i="3"/>
  <c r="Q78" i="3"/>
  <c r="P78" i="3"/>
  <c r="O78" i="3"/>
  <c r="N78" i="3"/>
  <c r="H78" i="3"/>
  <c r="L78" i="3" s="1"/>
  <c r="X77" i="3"/>
  <c r="W77" i="3"/>
  <c r="V77" i="3"/>
  <c r="U77" i="3"/>
  <c r="S77" i="3"/>
  <c r="R77" i="3"/>
  <c r="Q77" i="3"/>
  <c r="P77" i="3"/>
  <c r="O77" i="3"/>
  <c r="N77" i="3"/>
  <c r="H77" i="3"/>
  <c r="L77" i="3" s="1"/>
  <c r="M77" i="3" s="1"/>
  <c r="X76" i="3"/>
  <c r="W76" i="3"/>
  <c r="V76" i="3"/>
  <c r="U76" i="3"/>
  <c r="S76" i="3"/>
  <c r="R76" i="3"/>
  <c r="Q76" i="3"/>
  <c r="P76" i="3"/>
  <c r="O76" i="3"/>
  <c r="N76" i="3"/>
  <c r="H76" i="3"/>
  <c r="L76" i="3" s="1"/>
  <c r="X75" i="3"/>
  <c r="W75" i="3"/>
  <c r="V75" i="3"/>
  <c r="U75" i="3"/>
  <c r="S75" i="3"/>
  <c r="R75" i="3"/>
  <c r="Q75" i="3"/>
  <c r="P75" i="3"/>
  <c r="O75" i="3"/>
  <c r="N75" i="3"/>
  <c r="H75" i="3"/>
  <c r="J75" i="3" s="1"/>
  <c r="X74" i="3"/>
  <c r="V74" i="3"/>
  <c r="U74" i="3"/>
  <c r="S74" i="3"/>
  <c r="Q74" i="3"/>
  <c r="P74" i="3"/>
  <c r="O74" i="3"/>
  <c r="N74" i="3"/>
  <c r="E74" i="3"/>
  <c r="W74" i="3" s="1"/>
  <c r="X73" i="3"/>
  <c r="W73" i="3"/>
  <c r="V73" i="3"/>
  <c r="U73" i="3"/>
  <c r="S73" i="3"/>
  <c r="R73" i="3"/>
  <c r="Q73" i="3"/>
  <c r="P73" i="3"/>
  <c r="O73" i="3"/>
  <c r="N73" i="3"/>
  <c r="H73" i="3"/>
  <c r="X72" i="3"/>
  <c r="W72" i="3"/>
  <c r="V72" i="3"/>
  <c r="U72" i="3"/>
  <c r="S72" i="3"/>
  <c r="R72" i="3"/>
  <c r="Q72" i="3"/>
  <c r="P72" i="3"/>
  <c r="O72" i="3"/>
  <c r="N72" i="3"/>
  <c r="H72" i="3"/>
  <c r="X71" i="3"/>
  <c r="W71" i="3"/>
  <c r="V71" i="3"/>
  <c r="U71" i="3"/>
  <c r="S71" i="3"/>
  <c r="R71" i="3"/>
  <c r="Q71" i="3"/>
  <c r="P71" i="3"/>
  <c r="O71" i="3"/>
  <c r="N71" i="3"/>
  <c r="H71" i="3"/>
  <c r="L71" i="3" s="1"/>
  <c r="X70" i="3"/>
  <c r="W70" i="3"/>
  <c r="V70" i="3"/>
  <c r="U70" i="3"/>
  <c r="S70" i="3"/>
  <c r="R70" i="3"/>
  <c r="Q70" i="3"/>
  <c r="P70" i="3"/>
  <c r="O70" i="3"/>
  <c r="N70" i="3"/>
  <c r="H70" i="3"/>
  <c r="L70" i="3" s="1"/>
  <c r="T70" i="3" s="1"/>
  <c r="X69" i="3"/>
  <c r="W69" i="3"/>
  <c r="V69" i="3"/>
  <c r="U69" i="3"/>
  <c r="S69" i="3"/>
  <c r="R69" i="3"/>
  <c r="Q69" i="3"/>
  <c r="P69" i="3"/>
  <c r="O69" i="3"/>
  <c r="N69" i="3"/>
  <c r="L69" i="3"/>
  <c r="M69" i="3" s="1"/>
  <c r="J69" i="3"/>
  <c r="X68" i="3"/>
  <c r="W68" i="3"/>
  <c r="V68" i="3"/>
  <c r="U68" i="3"/>
  <c r="S68" i="3"/>
  <c r="R68" i="3"/>
  <c r="Q68" i="3"/>
  <c r="P68" i="3"/>
  <c r="O68" i="3"/>
  <c r="N68" i="3"/>
  <c r="H68" i="3"/>
  <c r="J68" i="3" s="1"/>
  <c r="X67" i="3"/>
  <c r="W67" i="3"/>
  <c r="V67" i="3"/>
  <c r="U67" i="3"/>
  <c r="S67" i="3"/>
  <c r="R67" i="3"/>
  <c r="Q67" i="3"/>
  <c r="P67" i="3"/>
  <c r="O67" i="3"/>
  <c r="N67" i="3"/>
  <c r="H67" i="3"/>
  <c r="X66" i="3"/>
  <c r="W66" i="3"/>
  <c r="V66" i="3"/>
  <c r="U66" i="3"/>
  <c r="S66" i="3"/>
  <c r="R66" i="3"/>
  <c r="Q66" i="3"/>
  <c r="P66" i="3"/>
  <c r="O66" i="3"/>
  <c r="N66" i="3"/>
  <c r="J66" i="3"/>
  <c r="H66" i="3"/>
  <c r="L66" i="3" s="1"/>
  <c r="X65" i="3"/>
  <c r="W65" i="3"/>
  <c r="V65" i="3"/>
  <c r="U65" i="3"/>
  <c r="S65" i="3"/>
  <c r="R65" i="3"/>
  <c r="Q65" i="3"/>
  <c r="P65" i="3"/>
  <c r="O65" i="3"/>
  <c r="N65" i="3"/>
  <c r="H65" i="3"/>
  <c r="F64" i="3"/>
  <c r="W64" i="3" s="1"/>
  <c r="D64" i="3"/>
  <c r="V64" i="3" s="1"/>
  <c r="X63" i="3"/>
  <c r="W63" i="3"/>
  <c r="V63" i="3"/>
  <c r="U63" i="3"/>
  <c r="S63" i="3"/>
  <c r="R63" i="3"/>
  <c r="Q63" i="3"/>
  <c r="P63" i="3"/>
  <c r="O63" i="3"/>
  <c r="N63" i="3"/>
  <c r="H63" i="3"/>
  <c r="X62" i="3"/>
  <c r="W62" i="3"/>
  <c r="V62" i="3"/>
  <c r="U62" i="3"/>
  <c r="S62" i="3"/>
  <c r="R62" i="3"/>
  <c r="Q62" i="3"/>
  <c r="P62" i="3"/>
  <c r="O62" i="3"/>
  <c r="N62" i="3"/>
  <c r="J62" i="3"/>
  <c r="H62" i="3"/>
  <c r="L62" i="3" s="1"/>
  <c r="X61" i="3"/>
  <c r="W61" i="3"/>
  <c r="S61" i="3"/>
  <c r="R61" i="3"/>
  <c r="D61" i="3"/>
  <c r="Q61" i="3" s="1"/>
  <c r="X60" i="3"/>
  <c r="W60" i="3"/>
  <c r="V60" i="3"/>
  <c r="U60" i="3"/>
  <c r="S60" i="3"/>
  <c r="R60" i="3"/>
  <c r="Q60" i="3"/>
  <c r="P60" i="3"/>
  <c r="O60" i="3"/>
  <c r="N60" i="3"/>
  <c r="H60" i="3"/>
  <c r="L60" i="3" s="1"/>
  <c r="T60" i="3" s="1"/>
  <c r="X59" i="3"/>
  <c r="W59" i="3"/>
  <c r="V59" i="3"/>
  <c r="U59" i="3"/>
  <c r="S59" i="3"/>
  <c r="R59" i="3"/>
  <c r="Q59" i="3"/>
  <c r="P59" i="3"/>
  <c r="O59" i="3"/>
  <c r="N59" i="3"/>
  <c r="J59" i="3"/>
  <c r="H59" i="3"/>
  <c r="L59" i="3" s="1"/>
  <c r="X58" i="3"/>
  <c r="W58" i="3"/>
  <c r="V58" i="3"/>
  <c r="U58" i="3"/>
  <c r="S58" i="3"/>
  <c r="R58" i="3"/>
  <c r="Q58" i="3"/>
  <c r="P58" i="3"/>
  <c r="O58" i="3"/>
  <c r="N58" i="3"/>
  <c r="H58" i="3"/>
  <c r="L58" i="3" s="1"/>
  <c r="M58" i="3" s="1"/>
  <c r="V57" i="3"/>
  <c r="U57" i="3"/>
  <c r="Q57" i="3"/>
  <c r="P57" i="3"/>
  <c r="O57" i="3"/>
  <c r="N57" i="3"/>
  <c r="H57" i="3"/>
  <c r="L57" i="3" s="1"/>
  <c r="T57" i="3" s="1"/>
  <c r="F57" i="3"/>
  <c r="X57" i="3" s="1"/>
  <c r="X56" i="3"/>
  <c r="W56" i="3"/>
  <c r="V56" i="3"/>
  <c r="U56" i="3"/>
  <c r="S56" i="3"/>
  <c r="R56" i="3"/>
  <c r="Q56" i="3"/>
  <c r="P56" i="3"/>
  <c r="O56" i="3"/>
  <c r="N56" i="3"/>
  <c r="H56" i="3"/>
  <c r="X55" i="3"/>
  <c r="W55" i="3"/>
  <c r="V55" i="3"/>
  <c r="U55" i="3"/>
  <c r="S55" i="3"/>
  <c r="R55" i="3"/>
  <c r="Q55" i="3"/>
  <c r="P55" i="3"/>
  <c r="O55" i="3"/>
  <c r="N55" i="3"/>
  <c r="H55" i="3"/>
  <c r="L55" i="3" s="1"/>
  <c r="V54" i="3"/>
  <c r="U54" i="3"/>
  <c r="Q54" i="3"/>
  <c r="P54" i="3"/>
  <c r="O54" i="3"/>
  <c r="N54" i="3"/>
  <c r="F54" i="3"/>
  <c r="S54" i="3" s="1"/>
  <c r="E54" i="3"/>
  <c r="X53" i="3"/>
  <c r="W53" i="3"/>
  <c r="V53" i="3"/>
  <c r="U53" i="3"/>
  <c r="S53" i="3"/>
  <c r="R53" i="3"/>
  <c r="Q53" i="3"/>
  <c r="P53" i="3"/>
  <c r="O53" i="3"/>
  <c r="N53" i="3"/>
  <c r="H53" i="3"/>
  <c r="J53" i="3" s="1"/>
  <c r="X52" i="3"/>
  <c r="W52" i="3"/>
  <c r="V52" i="3"/>
  <c r="U52" i="3"/>
  <c r="S52" i="3"/>
  <c r="R52" i="3"/>
  <c r="Q52" i="3"/>
  <c r="P52" i="3"/>
  <c r="O52" i="3"/>
  <c r="N52" i="3"/>
  <c r="H52" i="3"/>
  <c r="X51" i="3"/>
  <c r="W51" i="3"/>
  <c r="V51" i="3"/>
  <c r="U51" i="3"/>
  <c r="S51" i="3"/>
  <c r="R51" i="3"/>
  <c r="Q51" i="3"/>
  <c r="P51" i="3"/>
  <c r="O51" i="3"/>
  <c r="N51" i="3"/>
  <c r="H51" i="3"/>
  <c r="X50" i="3"/>
  <c r="W50" i="3"/>
  <c r="V50" i="3"/>
  <c r="U50" i="3"/>
  <c r="S50" i="3"/>
  <c r="R50" i="3"/>
  <c r="Q50" i="3"/>
  <c r="P50" i="3"/>
  <c r="O50" i="3"/>
  <c r="N50" i="3"/>
  <c r="H50" i="3"/>
  <c r="L50" i="3" s="1"/>
  <c r="X49" i="3"/>
  <c r="W49" i="3"/>
  <c r="V49" i="3"/>
  <c r="U49" i="3"/>
  <c r="S49" i="3"/>
  <c r="R49" i="3"/>
  <c r="Q49" i="3"/>
  <c r="P49" i="3"/>
  <c r="O49" i="3"/>
  <c r="N49" i="3"/>
  <c r="H49" i="3"/>
  <c r="L49" i="3" s="1"/>
  <c r="T49" i="3" s="1"/>
  <c r="X48" i="3"/>
  <c r="W48" i="3"/>
  <c r="V48" i="3"/>
  <c r="U48" i="3"/>
  <c r="S48" i="3"/>
  <c r="R48" i="3"/>
  <c r="Q48" i="3"/>
  <c r="P48" i="3"/>
  <c r="O48" i="3"/>
  <c r="N48" i="3"/>
  <c r="H48" i="3"/>
  <c r="L48" i="3" s="1"/>
  <c r="X47" i="3"/>
  <c r="W47" i="3"/>
  <c r="V47" i="3"/>
  <c r="U47" i="3"/>
  <c r="S47" i="3"/>
  <c r="R47" i="3"/>
  <c r="Q47" i="3"/>
  <c r="P47" i="3"/>
  <c r="O47" i="3"/>
  <c r="N47" i="3"/>
  <c r="H47" i="3"/>
  <c r="L47" i="3" s="1"/>
  <c r="X46" i="3"/>
  <c r="W46" i="3"/>
  <c r="V46" i="3"/>
  <c r="U46" i="3"/>
  <c r="S46" i="3"/>
  <c r="R46" i="3"/>
  <c r="Q46" i="3"/>
  <c r="P46" i="3"/>
  <c r="O46" i="3"/>
  <c r="N46" i="3"/>
  <c r="H46" i="3"/>
  <c r="J46" i="3" s="1"/>
  <c r="X45" i="3"/>
  <c r="W45" i="3"/>
  <c r="V45" i="3"/>
  <c r="U45" i="3"/>
  <c r="S45" i="3"/>
  <c r="R45" i="3"/>
  <c r="Q45" i="3"/>
  <c r="P45" i="3"/>
  <c r="O45" i="3"/>
  <c r="N45" i="3"/>
  <c r="H45" i="3"/>
  <c r="X44" i="3"/>
  <c r="W44" i="3"/>
  <c r="V44" i="3"/>
  <c r="U44" i="3"/>
  <c r="S44" i="3"/>
  <c r="R44" i="3"/>
  <c r="Q44" i="3"/>
  <c r="P44" i="3"/>
  <c r="O44" i="3"/>
  <c r="N44" i="3"/>
  <c r="H44" i="3"/>
  <c r="X43" i="3"/>
  <c r="W43" i="3"/>
  <c r="V43" i="3"/>
  <c r="U43" i="3"/>
  <c r="S43" i="3"/>
  <c r="R43" i="3"/>
  <c r="Q43" i="3"/>
  <c r="P43" i="3"/>
  <c r="O43" i="3"/>
  <c r="N43" i="3"/>
  <c r="H43" i="3"/>
  <c r="X42" i="3"/>
  <c r="W42" i="3"/>
  <c r="V42" i="3"/>
  <c r="U42" i="3"/>
  <c r="S42" i="3"/>
  <c r="R42" i="3"/>
  <c r="Q42" i="3"/>
  <c r="P42" i="3"/>
  <c r="O42" i="3"/>
  <c r="N42" i="3"/>
  <c r="H42" i="3"/>
  <c r="L42" i="3" s="1"/>
  <c r="X41" i="3"/>
  <c r="W41" i="3"/>
  <c r="V41" i="3"/>
  <c r="U41" i="3"/>
  <c r="S41" i="3"/>
  <c r="R41" i="3"/>
  <c r="Q41" i="3"/>
  <c r="P41" i="3"/>
  <c r="O41" i="3"/>
  <c r="N41" i="3"/>
  <c r="L41" i="3"/>
  <c r="T41" i="3" s="1"/>
  <c r="J41" i="3"/>
  <c r="V40" i="3"/>
  <c r="U40" i="3"/>
  <c r="Q40" i="3"/>
  <c r="P40" i="3"/>
  <c r="O40" i="3"/>
  <c r="N40" i="3"/>
  <c r="F40" i="3"/>
  <c r="W40" i="3" s="1"/>
  <c r="X39" i="3"/>
  <c r="W39" i="3"/>
  <c r="V39" i="3"/>
  <c r="U39" i="3"/>
  <c r="S39" i="3"/>
  <c r="R39" i="3"/>
  <c r="Q39" i="3"/>
  <c r="P39" i="3"/>
  <c r="O39" i="3"/>
  <c r="N39" i="3"/>
  <c r="H39" i="3"/>
  <c r="L39" i="3" s="1"/>
  <c r="M39" i="3" s="1"/>
  <c r="X38" i="3"/>
  <c r="W38" i="3"/>
  <c r="V38" i="3"/>
  <c r="U38" i="3"/>
  <c r="S38" i="3"/>
  <c r="R38" i="3"/>
  <c r="Q38" i="3"/>
  <c r="P38" i="3"/>
  <c r="O38" i="3"/>
  <c r="N38" i="3"/>
  <c r="H38" i="3"/>
  <c r="L38" i="3" s="1"/>
  <c r="T38" i="3" s="1"/>
  <c r="X37" i="3"/>
  <c r="W37" i="3"/>
  <c r="V37" i="3"/>
  <c r="U37" i="3"/>
  <c r="T37" i="3"/>
  <c r="S37" i="3"/>
  <c r="R37" i="3"/>
  <c r="Q37" i="3"/>
  <c r="P37" i="3"/>
  <c r="O37" i="3"/>
  <c r="N37" i="3"/>
  <c r="M37" i="3"/>
  <c r="H37" i="3"/>
  <c r="J37" i="3" s="1"/>
  <c r="X36" i="3"/>
  <c r="W36" i="3"/>
  <c r="V36" i="3"/>
  <c r="U36" i="3"/>
  <c r="S36" i="3"/>
  <c r="R36" i="3"/>
  <c r="Q36" i="3"/>
  <c r="P36" i="3"/>
  <c r="O36" i="3"/>
  <c r="N36" i="3"/>
  <c r="H36" i="3"/>
  <c r="X35" i="3"/>
  <c r="W35" i="3"/>
  <c r="V35" i="3"/>
  <c r="U35" i="3"/>
  <c r="S35" i="3"/>
  <c r="R35" i="3"/>
  <c r="Q35" i="3"/>
  <c r="P35" i="3"/>
  <c r="O35" i="3"/>
  <c r="N35" i="3"/>
  <c r="H35" i="3"/>
  <c r="L35" i="3" s="1"/>
  <c r="X34" i="3"/>
  <c r="W34" i="3"/>
  <c r="V34" i="3"/>
  <c r="U34" i="3"/>
  <c r="S34" i="3"/>
  <c r="R34" i="3"/>
  <c r="Q34" i="3"/>
  <c r="P34" i="3"/>
  <c r="O34" i="3"/>
  <c r="N34" i="3"/>
  <c r="H34" i="3"/>
  <c r="X33" i="3"/>
  <c r="W33" i="3"/>
  <c r="V33" i="3"/>
  <c r="U33" i="3"/>
  <c r="S33" i="3"/>
  <c r="R33" i="3"/>
  <c r="Q33" i="3"/>
  <c r="P33" i="3"/>
  <c r="O33" i="3"/>
  <c r="N33" i="3"/>
  <c r="H33" i="3"/>
  <c r="L33" i="3" s="1"/>
  <c r="M33" i="3" s="1"/>
  <c r="X32" i="3"/>
  <c r="W32" i="3"/>
  <c r="V32" i="3"/>
  <c r="U32" i="3"/>
  <c r="S32" i="3"/>
  <c r="R32" i="3"/>
  <c r="Q32" i="3"/>
  <c r="P32" i="3"/>
  <c r="O32" i="3"/>
  <c r="N32" i="3"/>
  <c r="H32" i="3"/>
  <c r="L32" i="3" s="1"/>
  <c r="M32" i="3" s="1"/>
  <c r="X31" i="3"/>
  <c r="W31" i="3"/>
  <c r="V31" i="3"/>
  <c r="U31" i="3"/>
  <c r="S31" i="3"/>
  <c r="R31" i="3"/>
  <c r="Q31" i="3"/>
  <c r="P31" i="3"/>
  <c r="O31" i="3"/>
  <c r="N31" i="3"/>
  <c r="H31" i="3"/>
  <c r="L31" i="3" s="1"/>
  <c r="T31" i="3" s="1"/>
  <c r="X30" i="3"/>
  <c r="W30" i="3"/>
  <c r="V30" i="3"/>
  <c r="U30" i="3"/>
  <c r="S30" i="3"/>
  <c r="R30" i="3"/>
  <c r="Q30" i="3"/>
  <c r="P30" i="3"/>
  <c r="O30" i="3"/>
  <c r="N30" i="3"/>
  <c r="H30" i="3"/>
  <c r="L30" i="3" s="1"/>
  <c r="X29" i="3"/>
  <c r="W29" i="3"/>
  <c r="V29" i="3"/>
  <c r="U29" i="3"/>
  <c r="S29" i="3"/>
  <c r="R29" i="3"/>
  <c r="Q29" i="3"/>
  <c r="P29" i="3"/>
  <c r="O29" i="3"/>
  <c r="N29" i="3"/>
  <c r="H29" i="3"/>
  <c r="X28" i="3"/>
  <c r="W28" i="3"/>
  <c r="V28" i="3"/>
  <c r="U28" i="3"/>
  <c r="S28" i="3"/>
  <c r="R28" i="3"/>
  <c r="Q28" i="3"/>
  <c r="P28" i="3"/>
  <c r="O28" i="3"/>
  <c r="N28" i="3"/>
  <c r="H28" i="3"/>
  <c r="J28" i="3" s="1"/>
  <c r="X27" i="3"/>
  <c r="W27" i="3"/>
  <c r="V27" i="3"/>
  <c r="U27" i="3"/>
  <c r="S27" i="3"/>
  <c r="R27" i="3"/>
  <c r="Q27" i="3"/>
  <c r="P27" i="3"/>
  <c r="O27" i="3"/>
  <c r="N27" i="3"/>
  <c r="H27" i="3"/>
  <c r="L27" i="3" s="1"/>
  <c r="X26" i="3"/>
  <c r="W26" i="3"/>
  <c r="V26" i="3"/>
  <c r="U26" i="3"/>
  <c r="S26" i="3"/>
  <c r="R26" i="3"/>
  <c r="Q26" i="3"/>
  <c r="P26" i="3"/>
  <c r="O26" i="3"/>
  <c r="N26" i="3"/>
  <c r="H26" i="3"/>
  <c r="J26" i="3" s="1"/>
  <c r="X25" i="3"/>
  <c r="W25" i="3"/>
  <c r="V25" i="3"/>
  <c r="U25" i="3"/>
  <c r="S25" i="3"/>
  <c r="R25" i="3"/>
  <c r="Q25" i="3"/>
  <c r="P25" i="3"/>
  <c r="O25" i="3"/>
  <c r="N25" i="3"/>
  <c r="H25" i="3"/>
  <c r="J25" i="3" s="1"/>
  <c r="F24" i="3"/>
  <c r="X24" i="3" s="1"/>
  <c r="D24" i="3"/>
  <c r="U24" i="3" s="1"/>
  <c r="X23" i="3"/>
  <c r="W23" i="3"/>
  <c r="V23" i="3"/>
  <c r="U23" i="3"/>
  <c r="S23" i="3"/>
  <c r="R23" i="3"/>
  <c r="Q23" i="3"/>
  <c r="P23" i="3"/>
  <c r="O23" i="3"/>
  <c r="N23" i="3"/>
  <c r="L23" i="3"/>
  <c r="M23" i="3" s="1"/>
  <c r="J23" i="3"/>
  <c r="X22" i="3"/>
  <c r="W22" i="3"/>
  <c r="V22" i="3"/>
  <c r="U22" i="3"/>
  <c r="S22" i="3"/>
  <c r="R22" i="3"/>
  <c r="Q22" i="3"/>
  <c r="P22" i="3"/>
  <c r="O22" i="3"/>
  <c r="N22" i="3"/>
  <c r="H22" i="3"/>
  <c r="L22" i="3" s="1"/>
  <c r="T22" i="3" s="1"/>
  <c r="X21" i="3"/>
  <c r="W21" i="3"/>
  <c r="V21" i="3"/>
  <c r="U21" i="3"/>
  <c r="S21" i="3"/>
  <c r="R21" i="3"/>
  <c r="Q21" i="3"/>
  <c r="P21" i="3"/>
  <c r="O21" i="3"/>
  <c r="N21" i="3"/>
  <c r="H21" i="3"/>
  <c r="J21" i="3" s="1"/>
  <c r="X20" i="3"/>
  <c r="W20" i="3"/>
  <c r="V20" i="3"/>
  <c r="U20" i="3"/>
  <c r="S20" i="3"/>
  <c r="R20" i="3"/>
  <c r="Q20" i="3"/>
  <c r="P20" i="3"/>
  <c r="O20" i="3"/>
  <c r="N20" i="3"/>
  <c r="H20" i="3"/>
  <c r="L20" i="3" s="1"/>
  <c r="T20" i="3" s="1"/>
  <c r="X19" i="3"/>
  <c r="W19" i="3"/>
  <c r="V19" i="3"/>
  <c r="U19" i="3"/>
  <c r="S19" i="3"/>
  <c r="R19" i="3"/>
  <c r="Q19" i="3"/>
  <c r="P19" i="3"/>
  <c r="O19" i="3"/>
  <c r="N19" i="3"/>
  <c r="H19" i="3"/>
  <c r="X18" i="3"/>
  <c r="W18" i="3"/>
  <c r="V18" i="3"/>
  <c r="U18" i="3"/>
  <c r="S18" i="3"/>
  <c r="R18" i="3"/>
  <c r="Q18" i="3"/>
  <c r="P18" i="3"/>
  <c r="O18" i="3"/>
  <c r="N18" i="3"/>
  <c r="H18" i="3"/>
  <c r="L18" i="3" s="1"/>
  <c r="X17" i="3"/>
  <c r="W17" i="3"/>
  <c r="V17" i="3"/>
  <c r="U17" i="3"/>
  <c r="S17" i="3"/>
  <c r="R17" i="3"/>
  <c r="Q17" i="3"/>
  <c r="P17" i="3"/>
  <c r="O17" i="3"/>
  <c r="N17" i="3"/>
  <c r="H17" i="3"/>
  <c r="J17" i="3" s="1"/>
  <c r="X16" i="3"/>
  <c r="W16" i="3"/>
  <c r="V16" i="3"/>
  <c r="U16" i="3"/>
  <c r="S16" i="3"/>
  <c r="R16" i="3"/>
  <c r="Q16" i="3"/>
  <c r="P16" i="3"/>
  <c r="O16" i="3"/>
  <c r="N16" i="3"/>
  <c r="H16" i="3"/>
  <c r="L16" i="3" s="1"/>
  <c r="X15" i="3"/>
  <c r="W15" i="3"/>
  <c r="V15" i="3"/>
  <c r="U15" i="3"/>
  <c r="S15" i="3"/>
  <c r="R15" i="3"/>
  <c r="Q15" i="3"/>
  <c r="P15" i="3"/>
  <c r="O15" i="3"/>
  <c r="N15" i="3"/>
  <c r="H15" i="3"/>
  <c r="L15" i="3" s="1"/>
  <c r="M15" i="3" s="1"/>
  <c r="X14" i="3"/>
  <c r="W14" i="3"/>
  <c r="V14" i="3"/>
  <c r="U14" i="3"/>
  <c r="S14" i="3"/>
  <c r="R14" i="3"/>
  <c r="Q14" i="3"/>
  <c r="P14" i="3"/>
  <c r="O14" i="3"/>
  <c r="N14" i="3"/>
  <c r="H14" i="3"/>
  <c r="X13" i="3"/>
  <c r="W13" i="3"/>
  <c r="V13" i="3"/>
  <c r="U13" i="3"/>
  <c r="S13" i="3"/>
  <c r="R13" i="3"/>
  <c r="Q13" i="3"/>
  <c r="P13" i="3"/>
  <c r="O13" i="3"/>
  <c r="N13" i="3"/>
  <c r="H13" i="3"/>
  <c r="J13" i="3" s="1"/>
  <c r="X12" i="3"/>
  <c r="W12" i="3"/>
  <c r="V12" i="3"/>
  <c r="U12" i="3"/>
  <c r="S12" i="3"/>
  <c r="R12" i="3"/>
  <c r="Q12" i="3"/>
  <c r="P12" i="3"/>
  <c r="O12" i="3"/>
  <c r="N12" i="3"/>
  <c r="H12" i="3"/>
  <c r="J12" i="3" s="1"/>
  <c r="X11" i="3"/>
  <c r="W11" i="3"/>
  <c r="V11" i="3"/>
  <c r="U11" i="3"/>
  <c r="S11" i="3"/>
  <c r="R11" i="3"/>
  <c r="Q11" i="3"/>
  <c r="P11" i="3"/>
  <c r="O11" i="3"/>
  <c r="N11" i="3"/>
  <c r="H11" i="3"/>
  <c r="X10" i="3"/>
  <c r="W10" i="3"/>
  <c r="V10" i="3"/>
  <c r="U10" i="3"/>
  <c r="S10" i="3"/>
  <c r="R10" i="3"/>
  <c r="Q10" i="3"/>
  <c r="P10" i="3"/>
  <c r="O10" i="3"/>
  <c r="N10" i="3"/>
  <c r="H10" i="3"/>
  <c r="L10" i="3" s="1"/>
  <c r="T10" i="3" s="1"/>
  <c r="X9" i="3"/>
  <c r="W9" i="3"/>
  <c r="V9" i="3"/>
  <c r="U9" i="3"/>
  <c r="S9" i="3"/>
  <c r="R9" i="3"/>
  <c r="Q9" i="3"/>
  <c r="P9" i="3"/>
  <c r="O9" i="3"/>
  <c r="N9" i="3"/>
  <c r="H9" i="3"/>
  <c r="J9" i="3" s="1"/>
  <c r="X8" i="3"/>
  <c r="W8" i="3"/>
  <c r="V8" i="3"/>
  <c r="U8" i="3"/>
  <c r="S8" i="3"/>
  <c r="R8" i="3"/>
  <c r="Q8" i="3"/>
  <c r="P8" i="3"/>
  <c r="O8" i="3"/>
  <c r="N8" i="3"/>
  <c r="H8" i="3"/>
  <c r="J8" i="3" s="1"/>
  <c r="X7" i="3"/>
  <c r="W7" i="3"/>
  <c r="V7" i="3"/>
  <c r="U7" i="3"/>
  <c r="S7" i="3"/>
  <c r="R7" i="3"/>
  <c r="Q7" i="3"/>
  <c r="P7" i="3"/>
  <c r="O7" i="3"/>
  <c r="N7" i="3"/>
  <c r="H7" i="3"/>
  <c r="J7" i="3" s="1"/>
  <c r="X6" i="3"/>
  <c r="W6" i="3"/>
  <c r="V6" i="3"/>
  <c r="U6" i="3"/>
  <c r="S6" i="3"/>
  <c r="R6" i="3"/>
  <c r="Q6" i="3"/>
  <c r="P6" i="3"/>
  <c r="O6" i="3"/>
  <c r="N6" i="3"/>
  <c r="H6" i="3"/>
  <c r="L6" i="3" s="1"/>
  <c r="T6" i="3" s="1"/>
  <c r="X5" i="3"/>
  <c r="W5" i="3"/>
  <c r="V5" i="3"/>
  <c r="U5" i="3"/>
  <c r="S5" i="3"/>
  <c r="R5" i="3"/>
  <c r="Q5" i="3"/>
  <c r="P5" i="3"/>
  <c r="O5" i="3"/>
  <c r="N5" i="3"/>
  <c r="H5" i="3"/>
  <c r="J5" i="3" s="1"/>
  <c r="X4" i="3"/>
  <c r="W4" i="3"/>
  <c r="V4" i="3"/>
  <c r="U4" i="3"/>
  <c r="S4" i="3"/>
  <c r="R4" i="3"/>
  <c r="Q4" i="3"/>
  <c r="P4" i="3"/>
  <c r="O4" i="3"/>
  <c r="N4" i="3"/>
  <c r="H4" i="3"/>
  <c r="L4" i="3" s="1"/>
  <c r="M4" i="3" s="1"/>
  <c r="X3" i="3"/>
  <c r="W3" i="3"/>
  <c r="V3" i="3"/>
  <c r="U3" i="3"/>
  <c r="S3" i="3"/>
  <c r="R3" i="3"/>
  <c r="Q3" i="3"/>
  <c r="P3" i="3"/>
  <c r="O3" i="3"/>
  <c r="N3" i="3"/>
  <c r="H3" i="3"/>
  <c r="X2" i="3"/>
  <c r="W2" i="3"/>
  <c r="V2" i="3"/>
  <c r="U2" i="3"/>
  <c r="S2" i="3"/>
  <c r="R2" i="3"/>
  <c r="Q2" i="3"/>
  <c r="P2" i="3"/>
  <c r="O2" i="3"/>
  <c r="N2" i="3"/>
  <c r="H2" i="3"/>
  <c r="E13" i="2"/>
  <c r="B13" i="2"/>
  <c r="E12" i="2"/>
  <c r="B12" i="2"/>
  <c r="E11" i="2"/>
  <c r="B11" i="2"/>
  <c r="J39" i="3" l="1"/>
  <c r="J4" i="3"/>
  <c r="L21" i="3"/>
  <c r="M21" i="3" s="1"/>
  <c r="S57" i="3"/>
  <c r="J77" i="3"/>
  <c r="J85" i="3"/>
  <c r="J86" i="3"/>
  <c r="J99" i="3"/>
  <c r="J6" i="3"/>
  <c r="L13" i="3"/>
  <c r="T13" i="3" s="1"/>
  <c r="J27" i="3"/>
  <c r="L46" i="3"/>
  <c r="M46" i="3" s="1"/>
  <c r="J47" i="3"/>
  <c r="J48" i="3"/>
  <c r="M49" i="3"/>
  <c r="J50" i="3"/>
  <c r="E105" i="3"/>
  <c r="T69" i="3"/>
  <c r="L9" i="3"/>
  <c r="M9" i="3" s="1"/>
  <c r="M10" i="3"/>
  <c r="J16" i="3"/>
  <c r="L17" i="3"/>
  <c r="T17" i="3" s="1"/>
  <c r="J30" i="3"/>
  <c r="J35" i="3"/>
  <c r="M70" i="3"/>
  <c r="J71" i="3"/>
  <c r="J33" i="3"/>
  <c r="T16" i="3"/>
  <c r="M16" i="3"/>
  <c r="T27" i="3"/>
  <c r="M27" i="3"/>
  <c r="M30" i="3"/>
  <c r="T30" i="3"/>
  <c r="M55" i="3"/>
  <c r="T55" i="3"/>
  <c r="M78" i="3"/>
  <c r="T78" i="3"/>
  <c r="M83" i="3"/>
  <c r="T83" i="3"/>
  <c r="M85" i="3"/>
  <c r="T85" i="3"/>
  <c r="T35" i="3"/>
  <c r="M35" i="3"/>
  <c r="T42" i="3"/>
  <c r="M42" i="3"/>
  <c r="T47" i="3"/>
  <c r="M47" i="3"/>
  <c r="M48" i="3"/>
  <c r="T48" i="3"/>
  <c r="T50" i="3"/>
  <c r="M50" i="3"/>
  <c r="L8" i="3"/>
  <c r="M8" i="3" s="1"/>
  <c r="L12" i="3"/>
  <c r="M12" i="3" s="1"/>
  <c r="M6" i="3"/>
  <c r="L7" i="3"/>
  <c r="M7" i="3" s="1"/>
  <c r="J20" i="3"/>
  <c r="M22" i="3"/>
  <c r="P24" i="3"/>
  <c r="V24" i="3"/>
  <c r="J32" i="3"/>
  <c r="H40" i="3"/>
  <c r="S40" i="3"/>
  <c r="M41" i="3"/>
  <c r="J42" i="3"/>
  <c r="X54" i="3"/>
  <c r="J55" i="3"/>
  <c r="J57" i="3"/>
  <c r="R57" i="3"/>
  <c r="W57" i="3"/>
  <c r="J58" i="3"/>
  <c r="M60" i="3"/>
  <c r="H61" i="3"/>
  <c r="L61" i="3" s="1"/>
  <c r="T61" i="3" s="1"/>
  <c r="O61" i="3"/>
  <c r="U61" i="3"/>
  <c r="Q64" i="3"/>
  <c r="X64" i="3"/>
  <c r="L68" i="3"/>
  <c r="T68" i="3" s="1"/>
  <c r="L75" i="3"/>
  <c r="J78" i="3"/>
  <c r="M79" i="3"/>
  <c r="J80" i="3"/>
  <c r="I105" i="3"/>
  <c r="I107" i="3"/>
  <c r="I103" i="3"/>
  <c r="H82" i="3"/>
  <c r="J82" i="3" s="1"/>
  <c r="X82" i="3"/>
  <c r="J83" i="3"/>
  <c r="G106" i="4"/>
  <c r="M20" i="3"/>
  <c r="N24" i="3"/>
  <c r="R40" i="3"/>
  <c r="X40" i="3"/>
  <c r="X105" i="3" s="1"/>
  <c r="H54" i="3"/>
  <c r="J54" i="3" s="1"/>
  <c r="M57" i="3"/>
  <c r="N61" i="3"/>
  <c r="P61" i="3"/>
  <c r="V61" i="3"/>
  <c r="P64" i="3"/>
  <c r="R82" i="3"/>
  <c r="P87" i="3"/>
  <c r="Q87" i="3"/>
  <c r="H87" i="3"/>
  <c r="L87" i="3" s="1"/>
  <c r="G103" i="3"/>
  <c r="G107" i="3"/>
  <c r="R87" i="3"/>
  <c r="L89" i="3"/>
  <c r="L90" i="3"/>
  <c r="L95" i="3"/>
  <c r="L96" i="3"/>
  <c r="L97" i="3"/>
  <c r="M93" i="4"/>
  <c r="O93" i="4" s="1"/>
  <c r="K103" i="4"/>
  <c r="K106" i="4"/>
  <c r="N80" i="4"/>
  <c r="G103" i="4"/>
  <c r="G105" i="4"/>
  <c r="W87" i="3"/>
  <c r="M91" i="3"/>
  <c r="T94" i="3"/>
  <c r="J101" i="3"/>
  <c r="F93" i="4"/>
  <c r="L93" i="4"/>
  <c r="K105" i="4"/>
  <c r="F13" i="2"/>
  <c r="F11" i="2"/>
  <c r="F12" i="2"/>
  <c r="N93" i="4"/>
  <c r="N105" i="4" s="1"/>
  <c r="G104" i="4"/>
  <c r="M59" i="3"/>
  <c r="T59" i="3"/>
  <c r="L100" i="3"/>
  <c r="J100" i="3"/>
  <c r="L56" i="3"/>
  <c r="J56" i="3"/>
  <c r="M13" i="3"/>
  <c r="L34" i="3"/>
  <c r="J34" i="3"/>
  <c r="L82" i="3"/>
  <c r="M87" i="3"/>
  <c r="T87" i="3"/>
  <c r="L19" i="3"/>
  <c r="J19" i="3"/>
  <c r="F103" i="3"/>
  <c r="F105" i="3"/>
  <c r="W24" i="3"/>
  <c r="S24" i="3"/>
  <c r="H24" i="3"/>
  <c r="F107" i="3"/>
  <c r="R24" i="3"/>
  <c r="L25" i="3"/>
  <c r="L29" i="3"/>
  <c r="J29" i="3"/>
  <c r="L54" i="3"/>
  <c r="T86" i="3"/>
  <c r="T7" i="3"/>
  <c r="L14" i="3"/>
  <c r="J14" i="3"/>
  <c r="T21" i="3"/>
  <c r="M66" i="3"/>
  <c r="T66" i="3"/>
  <c r="M68" i="3"/>
  <c r="J87" i="3"/>
  <c r="J88" i="3"/>
  <c r="L88" i="3"/>
  <c r="J106" i="4"/>
  <c r="M75" i="3"/>
  <c r="T75" i="3"/>
  <c r="L44" i="3"/>
  <c r="J44" i="3"/>
  <c r="L53" i="3"/>
  <c r="M99" i="3"/>
  <c r="T99" i="3"/>
  <c r="T15" i="3"/>
  <c r="L51" i="3"/>
  <c r="J51" i="3"/>
  <c r="L73" i="3"/>
  <c r="J73" i="3"/>
  <c r="D104" i="4"/>
  <c r="M80" i="4"/>
  <c r="M106" i="4" s="1"/>
  <c r="D103" i="4"/>
  <c r="L80" i="4"/>
  <c r="L105" i="4" s="1"/>
  <c r="D106" i="4"/>
  <c r="D105" i="4"/>
  <c r="L2" i="3"/>
  <c r="J2" i="3"/>
  <c r="J15" i="3"/>
  <c r="T18" i="3"/>
  <c r="M18" i="3"/>
  <c r="L63" i="3"/>
  <c r="J63" i="3"/>
  <c r="L67" i="3"/>
  <c r="M76" i="3"/>
  <c r="T76" i="3"/>
  <c r="L84" i="3"/>
  <c r="J84" i="3"/>
  <c r="F80" i="4"/>
  <c r="F103" i="4" s="1"/>
  <c r="L104" i="4"/>
  <c r="L36" i="3"/>
  <c r="J36" i="3"/>
  <c r="T58" i="3"/>
  <c r="T77" i="3"/>
  <c r="M80" i="3"/>
  <c r="T80" i="3"/>
  <c r="V93" i="3"/>
  <c r="N93" i="3"/>
  <c r="U93" i="3"/>
  <c r="Q93" i="3"/>
  <c r="Q105" i="3" s="1"/>
  <c r="O93" i="3"/>
  <c r="T98" i="3"/>
  <c r="M98" i="3"/>
  <c r="D105" i="3"/>
  <c r="L3" i="3"/>
  <c r="J3" i="3"/>
  <c r="T9" i="3"/>
  <c r="L45" i="3"/>
  <c r="J45" i="3"/>
  <c r="J76" i="3"/>
  <c r="H93" i="3"/>
  <c r="L5" i="3"/>
  <c r="L11" i="3"/>
  <c r="J11" i="3"/>
  <c r="L26" i="3"/>
  <c r="M31" i="3"/>
  <c r="M38" i="3"/>
  <c r="L52" i="3"/>
  <c r="U64" i="3"/>
  <c r="H64" i="3"/>
  <c r="O64" i="3"/>
  <c r="N64" i="3"/>
  <c r="P93" i="3"/>
  <c r="D107" i="3"/>
  <c r="O24" i="3"/>
  <c r="Q24" i="3"/>
  <c r="M71" i="3"/>
  <c r="T71" i="3"/>
  <c r="K105" i="3"/>
  <c r="T4" i="3"/>
  <c r="T12" i="3"/>
  <c r="T33" i="3"/>
  <c r="L43" i="3"/>
  <c r="J43" i="3"/>
  <c r="M62" i="3"/>
  <c r="T62" i="3"/>
  <c r="S64" i="3"/>
  <c r="R64" i="3"/>
  <c r="L65" i="3"/>
  <c r="J65" i="3"/>
  <c r="R74" i="3"/>
  <c r="L81" i="3"/>
  <c r="J81" i="3"/>
  <c r="D103" i="3"/>
  <c r="F105" i="4"/>
  <c r="J10" i="3"/>
  <c r="J18" i="3"/>
  <c r="T23" i="3"/>
  <c r="L28" i="3"/>
  <c r="J31" i="3"/>
  <c r="T32" i="3"/>
  <c r="J38" i="3"/>
  <c r="T39" i="3"/>
  <c r="E107" i="3"/>
  <c r="W54" i="3"/>
  <c r="E103" i="3"/>
  <c r="R54" i="3"/>
  <c r="R107" i="3" s="1"/>
  <c r="L72" i="3"/>
  <c r="J72" i="3"/>
  <c r="H74" i="3"/>
  <c r="S82" i="3"/>
  <c r="M101" i="3"/>
  <c r="T101" i="3"/>
  <c r="K103" i="3"/>
  <c r="J105" i="4"/>
  <c r="U87" i="3"/>
  <c r="J104" i="4"/>
  <c r="L106" i="4"/>
  <c r="N87" i="3"/>
  <c r="V87" i="3"/>
  <c r="V107" i="3" s="1"/>
  <c r="G105" i="3"/>
  <c r="J49" i="3"/>
  <c r="J60" i="3"/>
  <c r="J70" i="3"/>
  <c r="J79" i="3"/>
  <c r="O87" i="3"/>
  <c r="J91" i="3"/>
  <c r="J98" i="3"/>
  <c r="M61" i="3" l="1"/>
  <c r="J61" i="3"/>
  <c r="P107" i="3"/>
  <c r="T8" i="3"/>
  <c r="X103" i="3"/>
  <c r="S107" i="3"/>
  <c r="M17" i="3"/>
  <c r="N103" i="4"/>
  <c r="W105" i="3"/>
  <c r="N107" i="3"/>
  <c r="F104" i="4"/>
  <c r="Q107" i="3"/>
  <c r="T46" i="3"/>
  <c r="N104" i="4"/>
  <c r="X107" i="3"/>
  <c r="R105" i="3"/>
  <c r="N103" i="3"/>
  <c r="O107" i="3"/>
  <c r="V103" i="3"/>
  <c r="L103" i="4"/>
  <c r="S103" i="3"/>
  <c r="V105" i="3"/>
  <c r="M96" i="3"/>
  <c r="T96" i="3"/>
  <c r="M90" i="3"/>
  <c r="T90" i="3"/>
  <c r="N106" i="4"/>
  <c r="O103" i="3"/>
  <c r="U105" i="3"/>
  <c r="M103" i="4"/>
  <c r="O80" i="4"/>
  <c r="R103" i="3"/>
  <c r="H103" i="3"/>
  <c r="J103" i="3" s="1"/>
  <c r="W107" i="3"/>
  <c r="W103" i="3"/>
  <c r="T97" i="3"/>
  <c r="M97" i="3"/>
  <c r="T95" i="3"/>
  <c r="M95" i="3"/>
  <c r="T89" i="3"/>
  <c r="M89" i="3"/>
  <c r="J40" i="3"/>
  <c r="L40" i="3"/>
  <c r="L74" i="3"/>
  <c r="J74" i="3"/>
  <c r="M65" i="3"/>
  <c r="T65" i="3"/>
  <c r="H107" i="3"/>
  <c r="U103" i="3"/>
  <c r="M53" i="3"/>
  <c r="T53" i="3"/>
  <c r="M104" i="4"/>
  <c r="T34" i="3"/>
  <c r="M34" i="3"/>
  <c r="M100" i="3"/>
  <c r="T100" i="3"/>
  <c r="M72" i="3"/>
  <c r="T72" i="3"/>
  <c r="F106" i="4"/>
  <c r="P105" i="3"/>
  <c r="M52" i="3"/>
  <c r="T52" i="3"/>
  <c r="Q103" i="3"/>
  <c r="M67" i="3"/>
  <c r="T67" i="3"/>
  <c r="U107" i="3"/>
  <c r="M54" i="3"/>
  <c r="T54" i="3"/>
  <c r="M105" i="4"/>
  <c r="N105" i="3"/>
  <c r="S105" i="3"/>
  <c r="P103" i="3"/>
  <c r="M36" i="3"/>
  <c r="T36" i="3"/>
  <c r="T2" i="3"/>
  <c r="M2" i="3"/>
  <c r="M44" i="3"/>
  <c r="T44" i="3"/>
  <c r="M88" i="3"/>
  <c r="T88" i="3"/>
  <c r="M5" i="3"/>
  <c r="T5" i="3"/>
  <c r="M28" i="3"/>
  <c r="T28" i="3"/>
  <c r="M3" i="3"/>
  <c r="T3" i="3"/>
  <c r="M81" i="3"/>
  <c r="T81" i="3"/>
  <c r="M26" i="3"/>
  <c r="T26" i="3"/>
  <c r="O105" i="3"/>
  <c r="M73" i="3"/>
  <c r="T73" i="3"/>
  <c r="T14" i="3"/>
  <c r="M14" i="3"/>
  <c r="M25" i="3"/>
  <c r="T25" i="3"/>
  <c r="L24" i="3"/>
  <c r="J24" i="3"/>
  <c r="H105" i="3"/>
  <c r="M43" i="3"/>
  <c r="T43" i="3"/>
  <c r="T84" i="3"/>
  <c r="M84" i="3"/>
  <c r="M19" i="3"/>
  <c r="T19" i="3"/>
  <c r="M82" i="3"/>
  <c r="T82" i="3"/>
  <c r="T56" i="3"/>
  <c r="M56" i="3"/>
  <c r="M45" i="3"/>
  <c r="T45" i="3"/>
  <c r="L93" i="3"/>
  <c r="J93" i="3"/>
  <c r="M63" i="3"/>
  <c r="T63" i="3"/>
  <c r="T29" i="3"/>
  <c r="M29" i="3"/>
  <c r="L64" i="3"/>
  <c r="J64" i="3"/>
  <c r="M11" i="3"/>
  <c r="T11" i="3"/>
  <c r="M51" i="3"/>
  <c r="T51" i="3"/>
  <c r="L103" i="3" l="1"/>
  <c r="L107" i="3"/>
  <c r="M40" i="3"/>
  <c r="T40" i="3"/>
  <c r="O106" i="4"/>
  <c r="O105" i="4"/>
  <c r="O104" i="4"/>
  <c r="O103" i="4"/>
  <c r="M64" i="3"/>
  <c r="T64" i="3"/>
  <c r="T103" i="3" s="1"/>
  <c r="T24" i="3"/>
  <c r="M24" i="3"/>
  <c r="L105" i="3"/>
  <c r="M93" i="3"/>
  <c r="T93" i="3"/>
  <c r="M74" i="3"/>
  <c r="T74" i="3"/>
  <c r="T107" i="3" s="1"/>
  <c r="M107" i="3" l="1"/>
  <c r="T105" i="3"/>
  <c r="M103" i="3"/>
  <c r="M10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500-000001000000}">
      <text>
        <r>
          <rPr>
            <sz val="10"/>
            <color rgb="FF000000"/>
            <rFont val="Arial"/>
            <family val="2"/>
          </rPr>
          <t>Data from NC DPI 2015-16 Allotted ADM Report</t>
        </r>
      </text>
    </comment>
    <comment ref="E1" authorId="0" shapeId="0" xr:uid="{00000000-0006-0000-0500-000002000000}">
      <text>
        <r>
          <rPr>
            <sz val="10"/>
            <color rgb="FF000000"/>
            <rFont val="Arial"/>
            <family val="2"/>
          </rPr>
          <t>Includes capital for  projects and maintenance; furniture and equipment; vehicles</t>
        </r>
      </text>
    </comment>
    <comment ref="F1" authorId="0" shapeId="0" xr:uid="{00000000-0006-0000-0500-000003000000}">
      <text>
        <r>
          <rPr>
            <sz val="10"/>
            <color rgb="FF000000"/>
            <rFont val="Arial"/>
            <family val="2"/>
          </rPr>
          <t>Includes principal and interest payments on school debt</t>
        </r>
      </text>
    </comment>
    <comment ref="G1" authorId="0" shapeId="0" xr:uid="{00000000-0006-0000-0500-000004000000}">
      <text>
        <r>
          <rPr>
            <sz val="10"/>
            <color rgb="FF000000"/>
            <rFont val="Arial"/>
            <family val="2"/>
          </rPr>
          <t>Includes funds that are set aside for future school capital projects</t>
        </r>
      </text>
    </comment>
    <comment ref="I1" authorId="0" shapeId="0" xr:uid="{00000000-0006-0000-0500-000005000000}">
      <text>
        <r>
          <rPr>
            <sz val="10"/>
            <color rgb="FF000000"/>
            <rFont val="Arial"/>
            <family val="2"/>
          </rPr>
          <t>Amount taken from NCACC 2014-15 Budget &amp; Tax Survey</t>
        </r>
      </text>
    </comment>
    <comment ref="K1" authorId="0" shapeId="0" xr:uid="{00000000-0006-0000-0500-000006000000}">
      <text>
        <r>
          <rPr>
            <sz val="10"/>
            <color rgb="FF000000"/>
            <rFont val="Arial"/>
            <family val="2"/>
          </rPr>
          <t>Includes any special tax levy or other misc. revenue</t>
        </r>
      </text>
    </comment>
    <comment ref="Z1" authorId="0" shapeId="0" xr:uid="{00000000-0006-0000-0500-000007000000}">
      <text>
        <r>
          <rPr>
            <sz val="10"/>
            <color rgb="FF000000"/>
            <rFont val="Arial"/>
            <family val="2"/>
          </rPr>
          <t>OSBM Annual County Population Totals, July 2015 Projection</t>
        </r>
      </text>
    </comment>
    <comment ref="B34" authorId="0" shapeId="0" xr:uid="{00000000-0006-0000-0500-000008000000}">
      <text>
        <r>
          <rPr>
            <sz val="10"/>
            <color rgb="FF000000"/>
            <rFont val="Arial"/>
            <family val="2"/>
          </rPr>
          <t>Includes funding for 1,915 students in Nash-Rocky Mount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600-000001000000}">
      <text>
        <r>
          <rPr>
            <sz val="10"/>
            <color rgb="FF000000"/>
            <rFont val="Arial"/>
            <family val="2"/>
          </rPr>
          <t>Median: Data from NC DOR Sales Assessment Ratio Study</t>
        </r>
      </text>
    </comment>
    <comment ref="C1" authorId="0" shapeId="0" xr:uid="{00000000-0006-0000-0600-000002000000}">
      <text>
        <r>
          <rPr>
            <sz val="10"/>
            <color rgb="FF000000"/>
            <rFont val="Arial"/>
            <family val="2"/>
          </rPr>
          <t>Data from NC DOR Sales Assessment Ratio Study</t>
        </r>
      </text>
    </comment>
    <comment ref="E1" authorId="0" shapeId="0" xr:uid="{00000000-0006-0000-0600-000003000000}">
      <text>
        <r>
          <rPr>
            <sz val="10"/>
            <color rgb="FF000000"/>
            <rFont val="Arial"/>
            <family val="2"/>
          </rPr>
          <t>Amount taken from NCACC 2014-15 Budget &amp; Tax Survey</t>
        </r>
      </text>
    </comment>
    <comment ref="I1" authorId="0" shapeId="0" xr:uid="{00000000-0006-0000-0600-000004000000}">
      <text>
        <r>
          <rPr>
            <sz val="10"/>
            <color rgb="FF000000"/>
            <rFont val="Arial"/>
            <family val="2"/>
          </rPr>
          <t>Data from NC DOR Sales Assessment Ratio Study</t>
        </r>
      </text>
    </comment>
    <comment ref="Q1" authorId="0" shapeId="0" xr:uid="{00000000-0006-0000-0600-000005000000}">
      <text>
        <r>
          <rPr>
            <sz val="10"/>
            <color rgb="FF000000"/>
            <rFont val="Arial"/>
            <family val="2"/>
          </rPr>
          <t>OSBM Annual County Population Totals, July 2015 Projection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700-000001000000}">
      <text>
        <r>
          <rPr>
            <sz val="10"/>
            <color rgb="FF000000"/>
            <rFont val="Arial"/>
            <family val="2"/>
          </rPr>
          <t>Column entry from previous survey; please update as needed</t>
        </r>
      </text>
    </comment>
    <comment ref="C1" authorId="0" shapeId="0" xr:uid="{00000000-0006-0000-0700-000002000000}">
      <text>
        <r>
          <rPr>
            <sz val="10"/>
            <color rgb="FF000000"/>
            <rFont val="Arial"/>
            <family val="2"/>
          </rPr>
          <t>Please answer "Yes" if there is a scheduled referendum and include the date</t>
        </r>
      </text>
    </comment>
    <comment ref="D1" authorId="0" shapeId="0" xr:uid="{00000000-0006-0000-0700-000003000000}">
      <text>
        <r>
          <rPr>
            <sz val="10"/>
            <color rgb="FF000000"/>
            <rFont val="Arial"/>
            <family val="2"/>
          </rPr>
          <t>Column entry from previous 2014-15 survey; please update as needed</t>
        </r>
      </text>
    </comment>
  </commentList>
</comments>
</file>

<file path=xl/sharedStrings.xml><?xml version="1.0" encoding="utf-8"?>
<sst xmlns="http://schemas.openxmlformats.org/spreadsheetml/2006/main" count="1035" uniqueCount="469">
  <si>
    <t>Budget &amp; Tax Survey 2015-16</t>
  </si>
  <si>
    <t xml:space="preserve">This Google spreadsheet includes the data collection for the NCACC 2015-16 Budget &amp; Tax Survey. </t>
  </si>
  <si>
    <t xml:space="preserve">We appreciate your help in completing this survey. </t>
  </si>
  <si>
    <t>Please use the tabs at the bottom to access the four portions of the survey:</t>
  </si>
  <si>
    <t>County Data and Budget; Property Tax; School Finance; and Article 46 Referendum</t>
  </si>
  <si>
    <t xml:space="preserve">Enter (or confirm) data in the columns highlighted in yellow. Hover over column titles for additional information. </t>
  </si>
  <si>
    <t xml:space="preserve">You will notice that some cells already contain data from the 2014-15 survey. Please note that data in this survey are budgeted </t>
  </si>
  <si>
    <t xml:space="preserve">expenditures and may not reflect actual expenditures from past years. </t>
  </si>
  <si>
    <t xml:space="preserve">You do not need to save your entries, as all changes are automatically saved to the Google spreadsheet. </t>
  </si>
  <si>
    <t>Again, thank you for your help!</t>
  </si>
  <si>
    <t>Linda Millsaps, Research Director at NCACC (linda.millsaps@ncacc.org)</t>
  </si>
  <si>
    <t>Paige Worsham, Research Analyst at NCACC (paige.worsham@ncacc.org)</t>
  </si>
  <si>
    <t>County</t>
  </si>
  <si>
    <t xml:space="preserve"> County Population</t>
  </si>
  <si>
    <t>County Employees by Population</t>
  </si>
  <si>
    <t>Alamance</t>
  </si>
  <si>
    <t>Alexander</t>
  </si>
  <si>
    <t>Alleghany</t>
  </si>
  <si>
    <t>Anson</t>
  </si>
  <si>
    <t>Ashe</t>
  </si>
  <si>
    <t>Avery</t>
  </si>
  <si>
    <t xml:space="preserve">Beaufort </t>
  </si>
  <si>
    <t xml:space="preserve">Bertie </t>
  </si>
  <si>
    <t>Bladen</t>
  </si>
  <si>
    <t xml:space="preserve">Brunswick </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</si>
  <si>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</si>
  <si>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</si>
  <si>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</si>
  <si>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</si>
  <si>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</si>
  <si>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</si>
  <si>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</si>
  <si>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</si>
  <si>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</si>
  <si>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</si>
  <si>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</si>
  <si>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</si>
  <si>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</si>
  <si>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</si>
  <si>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</si>
  <si>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</si>
  <si>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</si>
  <si>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</si>
  <si>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 xml:space="preserve">Davidson  </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</si>
  <si>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</si>
  <si>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</si>
  <si>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</si>
  <si>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</si>
  <si>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</si>
  <si>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</si>
  <si>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</si>
  <si>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</si>
  <si>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</si>
  <si>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</si>
  <si>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</si>
  <si>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</si>
  <si>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</si>
  <si>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</si>
  <si>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</si>
  <si>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</si>
  <si>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</si>
  <si>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</si>
  <si>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</si>
  <si>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</si>
  <si>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</si>
  <si>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</si>
  <si>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</si>
  <si>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</si>
  <si>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</si>
  <si>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</si>
  <si>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</si>
  <si>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</si>
  <si>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</si>
  <si>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</si>
  <si>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 xml:space="preserve">Mecklenburg </t>
  </si>
  <si>
    <t>Mitchell</t>
  </si>
  <si>
    <t xml:space="preserve">Montgomery </t>
  </si>
  <si>
    <t>Moore</t>
  </si>
  <si>
    <t>Nash</t>
  </si>
  <si>
    <t>New Hanover</t>
  </si>
  <si>
    <t>Northampton</t>
  </si>
  <si>
    <t>Onslow</t>
  </si>
  <si>
    <t>Orange</t>
  </si>
  <si>
    <t>Pamlico</t>
  </si>
  <si>
    <t>Pasquotank</t>
  </si>
  <si>
    <t>Pender</t>
  </si>
  <si>
    <t>Person</t>
  </si>
  <si>
    <t>Pitt</t>
  </si>
  <si>
    <t>Polk</t>
  </si>
  <si>
    <t>Randolph</t>
  </si>
  <si>
    <t>Richmond</t>
  </si>
  <si>
    <t>Robeson</t>
  </si>
  <si>
    <t>Rockingham</t>
  </si>
  <si>
    <t>Rowan</t>
  </si>
  <si>
    <t>Rutherford</t>
  </si>
  <si>
    <t>Sampson</t>
  </si>
  <si>
    <t>Scotland</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</si>
  <si>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</si>
  <si>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</si>
  <si>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</si>
  <si>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</si>
  <si>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</si>
  <si>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</si>
  <si>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</si>
  <si>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</si>
  <si>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</si>
  <si>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</si>
  <si>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</si>
  <si>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</si>
  <si>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</si>
  <si>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</si>
  <si>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</si>
  <si>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</si>
  <si>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</si>
  <si>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TOTAL</t>
  </si>
  <si>
    <t>AVERAGE</t>
  </si>
  <si>
    <t>MINIMUM</t>
  </si>
  <si>
    <t>MAXIMUM</t>
  </si>
  <si>
    <t>2015-16 Public School Allotted ADM</t>
  </si>
  <si>
    <t>2015-16 Charter School Allotted ADM</t>
  </si>
  <si>
    <t>2015-16 Public School Current Expense</t>
  </si>
  <si>
    <t>Capital Outlay</t>
  </si>
  <si>
    <t>Total Debt Service for School Only</t>
  </si>
  <si>
    <t>Capital Reserve or  Pay-as-you-go funding</t>
  </si>
  <si>
    <t>2015-16 Total County School Appropriation</t>
  </si>
  <si>
    <t>2014-15 Total County School Appropriation</t>
  </si>
  <si>
    <t>% Change Between 14-15 and 15-16</t>
  </si>
  <si>
    <t>Additional Tax Levies</t>
  </si>
  <si>
    <t>General Fund School Allocation</t>
  </si>
  <si>
    <t>Total School Resources/ ADM</t>
  </si>
  <si>
    <t>Current Expense/ ADM</t>
  </si>
  <si>
    <t>Current Expense &amp; Supplement/ ADM</t>
  </si>
  <si>
    <t>Current Expense/ ADM+Charter</t>
  </si>
  <si>
    <t>Current Expense &amp; Supplement/ ADM+Charter</t>
  </si>
  <si>
    <t>Total Capital Expense/ ADM</t>
  </si>
  <si>
    <t>Debt Service/ ADM</t>
  </si>
  <si>
    <t>Total School Resources/ Per Capita</t>
  </si>
  <si>
    <t>Current Expense/ Per Capita</t>
  </si>
  <si>
    <t>Current Expense &amp; Supplement/ Per Capita</t>
  </si>
  <si>
    <t>Total Capital Expense/ Per Capita</t>
  </si>
  <si>
    <t>Debt Service Expense/ Per Capita</t>
  </si>
  <si>
    <t>Formula or $ Amount for Teacher Salary Supplement</t>
  </si>
  <si>
    <t>$ amount</t>
  </si>
  <si>
    <t>Formula</t>
  </si>
  <si>
    <t>NA</t>
  </si>
  <si>
    <t>$ Amount</t>
  </si>
  <si>
    <t>Base on yrs experience</t>
  </si>
  <si>
    <t>County does not designate Teacher Supplements</t>
  </si>
  <si>
    <t>% based on years of experience</t>
  </si>
  <si>
    <t>$ Amount based on yrs of experience</t>
  </si>
  <si>
    <t>NO FORMULA</t>
  </si>
  <si>
    <t>Perquimans</t>
  </si>
  <si>
    <t> </t>
  </si>
  <si>
    <t>Tiered based on years</t>
  </si>
  <si>
    <t>N/A</t>
  </si>
  <si>
    <t>dependent on yrs and level</t>
  </si>
  <si>
    <t>Total</t>
  </si>
  <si>
    <t>Average</t>
  </si>
  <si>
    <t>Minimum</t>
  </si>
  <si>
    <t>Maximum</t>
  </si>
  <si>
    <t>2015 Sales-Assessment Ratio</t>
  </si>
  <si>
    <t>Year of Latest Revaluation</t>
  </si>
  <si>
    <t>2015-16                 Assessed Valuation</t>
  </si>
  <si>
    <t>2014-15             Assessed Valuation</t>
  </si>
  <si>
    <t>% Change between 14-15 &amp; 15-16 Valuation</t>
  </si>
  <si>
    <t xml:space="preserve">Adj. Assess. Value + </t>
  </si>
  <si>
    <t>Tax Rate Per $100</t>
  </si>
  <si>
    <t>Effective Tax Rate Per $100</t>
  </si>
  <si>
    <t>Property Tax Revenues</t>
  </si>
  <si>
    <t>1 Cent Levy Equivalent at 100% Collection</t>
  </si>
  <si>
    <t>Tax Levy (100% Collection)</t>
  </si>
  <si>
    <t>Valuation Per Capita</t>
  </si>
  <si>
    <t>Tax Levy Per Capita</t>
  </si>
  <si>
    <t>2009</t>
  </si>
  <si>
    <t>2015</t>
  </si>
  <si>
    <t>2010</t>
  </si>
  <si>
    <t>2014</t>
  </si>
  <si>
    <t>2012</t>
  </si>
  <si>
    <t>2013</t>
  </si>
  <si>
    <t>2008</t>
  </si>
  <si>
    <t>2011</t>
  </si>
  <si>
    <t xml:space="preserve">misleading since many property owners reside out-of-county and would not be included in the county's </t>
  </si>
  <si>
    <t xml:space="preserve">population.  </t>
  </si>
  <si>
    <t>Referendum: Attempted/Successful?</t>
  </si>
  <si>
    <t>Anticipated referendum?</t>
  </si>
  <si>
    <t>Use(s) for promoted/enacted sales tax</t>
  </si>
  <si>
    <t>Attempted</t>
  </si>
  <si>
    <t>Successful</t>
  </si>
  <si>
    <t>To assist with operating costs of the new detention center.</t>
  </si>
  <si>
    <t>Under Consideration</t>
  </si>
  <si>
    <t>Emergency communications</t>
  </si>
  <si>
    <t>teacher supplements and classroom equipment that directly benefits student instruction and will not be used for central office administration</t>
  </si>
  <si>
    <t>To stabilize Ashe Memorial Hospital for 3 years</t>
  </si>
  <si>
    <t>Not anticipated at this time</t>
  </si>
  <si>
    <t>NO SPECIFIC USE</t>
  </si>
  <si>
    <t xml:space="preserve">50% Beach Community need for dredging, nourishment, beach access/parking or terminal groins;  50% Schools for repair, renovation or construction of school facilities that directly benefit school instruction. May 2014 referendum unsuccessful. </t>
  </si>
  <si>
    <t>Capital improvement needs of Asheville Buncombe Technical Community College</t>
  </si>
  <si>
    <t>PROVIDING WATER SERVICE AND EDUCATION</t>
  </si>
  <si>
    <t>To help address and alleviate fiscal constraints within the County for school debt service</t>
  </si>
  <si>
    <t>Under consideration</t>
  </si>
  <si>
    <t>Referendum is set November 2014.  Stated purpose is waterway dredging.  Waterway dredging in independent of beach nourishment and it is not intended for beach nourishment.</t>
  </si>
  <si>
    <t xml:space="preserve"> </t>
  </si>
  <si>
    <t>Justice Center Expansion, Economic Development, Water &amp; Sewer Infrastructure, Schools Current Expense</t>
  </si>
  <si>
    <t>Considering for school operating and capital</t>
  </si>
  <si>
    <t>Not Attempted</t>
  </si>
  <si>
    <t>School Construction</t>
  </si>
  <si>
    <t>Not anticipate at this time</t>
  </si>
  <si>
    <t>school capital outlay</t>
  </si>
  <si>
    <t>fire departments</t>
  </si>
  <si>
    <t>Education (i.e. Durham Public Schools, Durham Technical Community College and pre-kindergarten programs) and Durham Public Schools capital projects debt service.</t>
  </si>
  <si>
    <t>Education</t>
  </si>
  <si>
    <t>Not anticipated right now</t>
  </si>
  <si>
    <t xml:space="preserve">Schools &amp; Economic Development </t>
  </si>
  <si>
    <t>GENERAL PURPOSE</t>
  </si>
  <si>
    <t>No scheduled ref</t>
  </si>
  <si>
    <t>To be used for general education purposes.</t>
  </si>
  <si>
    <t>General purpose</t>
  </si>
  <si>
    <t>Debt on new construction and the renovation of existing</t>
  </si>
  <si>
    <t>For capital projects at the local community college</t>
  </si>
  <si>
    <t>To help address and alleviate fiscal constraints within Hertford County</t>
  </si>
  <si>
    <t>No</t>
  </si>
  <si>
    <t>n/a</t>
  </si>
  <si>
    <t>Fire Tax was approved for 5 fire tax districts</t>
  </si>
  <si>
    <t>Funds were designated to pay debt service on debt issued in 2010 for Lee County Schools after that funds can be used for educational debt for Lee County Schools or CCCC</t>
  </si>
  <si>
    <t>PORTION FOR DEBT SERVICE ON SCHOOL BONDS TO REPLACE LOST REVENUE FROM LOTTERY REDISTRIBUTION, PORTION TO SCHOOLS FOR CURRENT EXPENSE, PORTION TO COMMUNITY COLLEGE FOR CURRENT EXPENSE</t>
  </si>
  <si>
    <t>Not at this time</t>
  </si>
  <si>
    <t>School capital needs</t>
  </si>
  <si>
    <t>Statement of Intent:  1. Eighty percent (80%) of the proceeds received shall be appropriated to Charlotte Mecklenburg Schools (“CMS”) for the purpose of enhancing the quality of education in Mecklenburg County by insuring competitive salaries for teachers and CMS salaried support personnel and supplementing the compensation for hourly paid employees of CMS.   2. Seven and one-half percent (7.5%) of the proceeds received shall be appropriated to Central Piedmont Community College (“CPCC”) for the purpose of enhancing the quality of the educational services provided by CPCC, including but not limited to, supplementing salaries of CPCC employees and maintaining the facilities in which those educational services are provided.  3. Ten percent (10%) of the proceeds shall be appropriated to the Arts &amp; Science Council—Charlotte/Mecklenburg, Inc., a non-profit corporation (“ASC”), to support the continuing growth of arts and culture in Mecklenburg County, including middle school music education in the schools, and help the County become a more vibrant community that enhances the quality of life for residents, attracts businesses and fuels economic development; and  4. Five percent (5 %) of the proceeds shall be appropriated to the Public Library of Charlotte and Mecklenburg County, a body corporate created by the General Assembly of North Carolina (the “Library”), to support the Library in its vital and evolving role as a provider of lifelong education services and programs for all residents of Mecklenburg County.
Update: 61% of voters voted "No" to referendum.</t>
  </si>
  <si>
    <t>CURRENTLY ALLOCATED TO EDUCATION CAPITAL OUTLAY</t>
  </si>
  <si>
    <t>The Board of Commissioners adopted a resolution that all Article 46 Sales tax would be allocated to school construction in a capital project fund</t>
  </si>
  <si>
    <t>Quality of Life Services</t>
  </si>
  <si>
    <t>Public Safety and Education</t>
  </si>
  <si>
    <t>Proceeds are divided 50% to the County's two school systems, based on the ADM of each school systems, and 50% for Economic Development initiatives.</t>
  </si>
  <si>
    <t>No scheduled referendum</t>
  </si>
  <si>
    <t>The County promoted the additional sales tax would be used for "capital projects at the various schools throughout Pasquotank County and the Elizabeth City campus of College of the Albemarle".</t>
  </si>
  <si>
    <t>N/a</t>
  </si>
  <si>
    <t>Capital needs for education including those for Schools and Community College (construction &amp; associated debt service)</t>
  </si>
  <si>
    <t>Capital improvements for Randolph Community College</t>
  </si>
  <si>
    <t>Recreation Facility for City of Rockingham</t>
  </si>
  <si>
    <t>Various projects.</t>
  </si>
  <si>
    <t>Education needs in Rockingham County.</t>
  </si>
  <si>
    <t>To be used for public safety capital improvements</t>
  </si>
  <si>
    <t>Capital Facility Needs</t>
  </si>
  <si>
    <t>To be used for general purposes</t>
  </si>
  <si>
    <t>To be used to pay debt service for the new emergency radio system and for education</t>
  </si>
  <si>
    <t>The funds have been used for public schools capital(primarily), Community College capital and water/sewer infrastructure.</t>
  </si>
  <si>
    <t>Undecided</t>
  </si>
  <si>
    <t>General Purpose, capital projects, public schools capital projects.</t>
  </si>
  <si>
    <t xml:space="preserve">March, 2016 referendum </t>
  </si>
  <si>
    <t>EMS, 911 system and  capital operational costs </t>
  </si>
  <si>
    <t>recreation needs</t>
  </si>
  <si>
    <t>To be used for general purpose and to help address and alleviate fiscal constraints within the county.</t>
  </si>
  <si>
    <t>Attempted / No</t>
  </si>
  <si>
    <t>Attempted=</t>
  </si>
  <si>
    <t>Successful=</t>
  </si>
  <si>
    <t>Email Contacts</t>
  </si>
  <si>
    <t>susan.roberts@alamance-nc.com</t>
  </si>
  <si>
    <t>andrea.rollins@alamance-nc.com</t>
  </si>
  <si>
    <t>jherman@alexandercountync.gov</t>
  </si>
  <si>
    <t>acfinance@skybest.com</t>
  </si>
  <si>
    <t>trandall@co.anson.nc.us</t>
  </si>
  <si>
    <t>rjames@co.anson.nc.us</t>
  </si>
  <si>
    <t>sandy.long@ashecountygov.com</t>
  </si>
  <si>
    <t xml:space="preserve">avery.finance@averycountync.gov </t>
  </si>
  <si>
    <t>mark.newsome@co.beaufort.nc.us</t>
  </si>
  <si>
    <t>william.roberson@bertie.nc.gov</t>
  </si>
  <si>
    <t>finance@bladenco.org</t>
  </si>
  <si>
    <t>Julie.Miller@brunswickcountync.gov</t>
  </si>
  <si>
    <t>diane.price@buncombecounty.org</t>
  </si>
  <si>
    <t>autumn.lyvers@buncombecounty.org</t>
  </si>
  <si>
    <t>paul.ijames@burkenc.org</t>
  </si>
  <si>
    <t>shirley.swanson@burkenc.org</t>
  </si>
  <si>
    <t>SBFearrington@cabarruscounty.us</t>
  </si>
  <si>
    <t>KKOwens@cabarruscounty.us</t>
  </si>
  <si>
    <t>thelton@caldwellcountync.org</t>
  </si>
  <si>
    <t>shumphries@camdencountync.gov</t>
  </si>
  <si>
    <t>deem@carteretcountync.gov</t>
  </si>
  <si>
    <t>teresaf@carteretcountync.gov</t>
  </si>
  <si>
    <t>gvaughn@caswellcountync.gov</t>
  </si>
  <si>
    <t>jmace@catawbacountync.gov</t>
  </si>
  <si>
    <t>lisa.west@chathamnc.org</t>
  </si>
  <si>
    <t>randy.wiggins@cherokeecounty-nc.gov</t>
  </si>
  <si>
    <t>candy.anderson@cherokeecounty-nc.gov</t>
  </si>
  <si>
    <t>willie.carawan@chowan.nc.gov</t>
  </si>
  <si>
    <t>manager@clayconc.com</t>
  </si>
  <si>
    <t>Tonya.Sigmon@clevelandcounty.com</t>
  </si>
  <si>
    <t>brian.epley@clevelandcounty.com</t>
  </si>
  <si>
    <t>bfaircloth@columbusco.org</t>
  </si>
  <si>
    <t>hwoody@columbusco.org</t>
  </si>
  <si>
    <t>cwarren@cravencountync.gov</t>
  </si>
  <si>
    <t>JVeit@cravencountync.gov</t>
  </si>
  <si>
    <t>mcardinali@co.cumberland.nc.us</t>
  </si>
  <si>
    <t>dshaw@co.cumberland.nc.us</t>
  </si>
  <si>
    <t>sandra.hill@currituckcountync.gov</t>
  </si>
  <si>
    <t>dan.scanlon@currituckcountync.gov</t>
  </si>
  <si>
    <t>davec@darenc.com</t>
  </si>
  <si>
    <t>sally.defosse@darenc.com</t>
  </si>
  <si>
    <t>jane.kiker@davidsoncountync.gov</t>
  </si>
  <si>
    <t>rwest@daviecountync.gov</t>
  </si>
  <si>
    <t>teresal@duplincountync.com</t>
  </si>
  <si>
    <t>kconnally@dconc.gov</t>
  </si>
  <si>
    <t>chager@dconc.gov</t>
  </si>
  <si>
    <t>jharrell@co.edgecombe.nc.us</t>
  </si>
  <si>
    <t>wjohnson@co.edgecombe.nc.us</t>
  </si>
  <si>
    <t>wolfkw@forsyth.cc</t>
  </si>
  <si>
    <t>tatumrd@forsyth.cc</t>
  </si>
  <si>
    <t>mrobinson@franklincountync.us</t>
  </si>
  <si>
    <t>alharris@franklincountync.us</t>
  </si>
  <si>
    <t>bryant.morehead@gastongov.com</t>
  </si>
  <si>
    <t>matthew.rhoten@gastongov.com</t>
  </si>
  <si>
    <t>spittman@gatescountync.gov</t>
  </si>
  <si>
    <t>becky.garland@grahamcounty.org</t>
  </si>
  <si>
    <t>steve.mcnally@granvillecounty.org</t>
  </si>
  <si>
    <t>sbarss@co.greene.nc.us</t>
  </si>
  <si>
    <t xml:space="preserve">mhalfor@co.guilford.nc.us </t>
  </si>
  <si>
    <t>duncanm@halifaxnc.com</t>
  </si>
  <si>
    <t>khoneycutt@harnett.org</t>
  </si>
  <si>
    <t>jhdavis@haywoodnc.net</t>
  </si>
  <si>
    <t>mpowell@hendersoncountync.org</t>
  </si>
  <si>
    <t>brantley@hendersoncountync.org</t>
  </si>
  <si>
    <t>robbin.stephenson@hertfordcountync.gov</t>
  </si>
  <si>
    <t>gferguson@hokecounty.org</t>
  </si>
  <si>
    <t>ledens@hokecounty.org</t>
  </si>
  <si>
    <t>cgibbs@hydecountync.gov</t>
  </si>
  <si>
    <t>susan.robertson@co.iredell.nc.us</t>
  </si>
  <si>
    <t>darlenefox@jacksonnc.org</t>
  </si>
  <si>
    <t>dalenefox@jacksonnc.org</t>
  </si>
  <si>
    <t>chad.mclamb@johnstonnc.com</t>
  </si>
  <si>
    <t>fhoward@jonescountync.gov</t>
  </si>
  <si>
    <t>breece@jonescountync.gov</t>
  </si>
  <si>
    <t>lminter@leecountync.gov</t>
  </si>
  <si>
    <t>mjarman@co.lenoir.nc.us</t>
  </si>
  <si>
    <t>mmartin@co.lenoir.nc.us</t>
  </si>
  <si>
    <t>drios@lincolncounty.org</t>
  </si>
  <si>
    <t>lhall@maconnc.org</t>
  </si>
  <si>
    <t>drhinehart@madisoncountync.gov</t>
  </si>
  <si>
    <t>fgilliam@madisoncountync.gov</t>
  </si>
  <si>
    <t>cange@martincountyncgov.com</t>
  </si>
  <si>
    <t>amorgan@mcdowellgov.com</t>
  </si>
  <si>
    <t>michael.boger@mecklenburgcountync.gov</t>
  </si>
  <si>
    <t>Adrian.Cox@mecklenburgcountync.gov</t>
  </si>
  <si>
    <t>mitfin@mitchell.main.nc.us</t>
  </si>
  <si>
    <t>Mavis.parsley@mitchellcounty.org</t>
  </si>
  <si>
    <t>kyoung@mitchell.main.nc.us</t>
  </si>
  <si>
    <t>finance@montgomerycountync.com</t>
  </si>
  <si>
    <t>cxiong@moorecountync.gov</t>
  </si>
  <si>
    <t>donna.wood@nashcountync.gov</t>
  </si>
  <si>
    <t>bschrader@nhcgov.com</t>
  </si>
  <si>
    <t>leslie.edwards@nhcnc.net.</t>
  </si>
  <si>
    <t>Jessica_Roberts@onslowcountync.gov</t>
  </si>
  <si>
    <t>david_mccole@onslowcountync.gov</t>
  </si>
  <si>
    <t>plaughton@orangecountync.gov</t>
  </si>
  <si>
    <t>jethompson@orangecountync.gov</t>
  </si>
  <si>
    <t>bill.fentress@pamlicocounty.org</t>
  </si>
  <si>
    <t>smalls@co.pasquotank.nc.us</t>
  </si>
  <si>
    <t xml:space="preserve">kbrafford@pendercountync.gov </t>
  </si>
  <si>
    <t>tracymathews@perquimanscountync.gov</t>
  </si>
  <si>
    <t xml:space="preserve">amyw@personcounty.net </t>
  </si>
  <si>
    <t>ljensen@personcounty.net</t>
  </si>
  <si>
    <t>szleach@pittcountync.gov</t>
  </si>
  <si>
    <t>denise.urban@pittcountync.gov</t>
  </si>
  <si>
    <t>shughes@polknc.org</t>
  </si>
  <si>
    <t>William.Massie@randolphcountync.gov</t>
  </si>
  <si>
    <t>mac.steagall@richmondnc.com</t>
  </si>
  <si>
    <t>kellie.blue@co.robeson.nc.us</t>
  </si>
  <si>
    <t>angelao.locklear@co.robeson.nc.us</t>
  </si>
  <si>
    <t>pgalloway@co.rockingham.nc.us</t>
  </si>
  <si>
    <t>pmclain@co.rockingham.nc.us</t>
  </si>
  <si>
    <t>pmurray@co.rockingham.nc.us</t>
  </si>
  <si>
    <t>leslie.heidrick@rowancountync.gov</t>
  </si>
  <si>
    <t>paula.roach@rutherfordcountync.gov</t>
  </si>
  <si>
    <t>davec@sampsonnc.com</t>
  </si>
  <si>
    <t>melissab@sampsonnc.com</t>
  </si>
  <si>
    <t>bhobbs@scotlandcounty.org</t>
  </si>
  <si>
    <t>thinson@stanlycountync.gov</t>
  </si>
  <si>
    <t>jedwards@co.stokes.nc.us</t>
  </si>
  <si>
    <t>dbullins@co.stokes.nc.us</t>
  </si>
  <si>
    <t>brannockl@co.surry.nc.us</t>
  </si>
  <si>
    <t>manager@swaincountync.gov</t>
  </si>
  <si>
    <t>gpoor@transylvaniacounty.org</t>
  </si>
  <si>
    <t>kimsuter@tyrrellcounty.net</t>
  </si>
  <si>
    <t>kgerhart@tyrrellcounty.net</t>
  </si>
  <si>
    <t>jyates@unioncountync.gov</t>
  </si>
  <si>
    <t>arobinson@unioncountync.gov</t>
  </si>
  <si>
    <t>finance@unioncountync.gov</t>
  </si>
  <si>
    <t>dbeck@vancecounty.org</t>
  </si>
  <si>
    <t>Michelle.Venditto@wakegov.com</t>
  </si>
  <si>
    <t>johnna.rogers@wakegov.com</t>
  </si>
  <si>
    <t>lindaworth@warrencountync.gov</t>
  </si>
  <si>
    <t>gloriaedmonds@warrencountync.gov</t>
  </si>
  <si>
    <t>fmilazi@washconc.org</t>
  </si>
  <si>
    <t>margaret.pierce@watgov.org</t>
  </si>
  <si>
    <t>pam.holt@waynegov.com</t>
  </si>
  <si>
    <t>allison.speight@waynegov.com</t>
  </si>
  <si>
    <t>janice.rice@waynegov.com</t>
  </si>
  <si>
    <t>jshepherd@wilkescounty.net</t>
  </si>
  <si>
    <t>treese@wilson-co.com</t>
  </si>
  <si>
    <t>dstinagle@wilson-co.com</t>
  </si>
  <si>
    <t>ggroce@yadkincountync.gov</t>
  </si>
  <si>
    <t>Brandi.burleson@yanceycountync.gov</t>
  </si>
  <si>
    <t xml:space="preserve">Note: For some counties, such as those on the coast or in the mountains, per capita figures may be </t>
  </si>
  <si>
    <t>Scheduled in 2016: Henderson; Moore; Stanly; Washington</t>
  </si>
  <si>
    <t>FY2016 Budgeted Expenditures</t>
  </si>
  <si>
    <t>General Government</t>
  </si>
  <si>
    <t>Public Safety</t>
  </si>
  <si>
    <t>Economic and Physical Development</t>
  </si>
  <si>
    <t>Human Services</t>
  </si>
  <si>
    <t>Cultural and Recreational</t>
  </si>
  <si>
    <t>Debt Service</t>
  </si>
  <si>
    <t>Total General Fund Expenditures  FY2016 Audit</t>
  </si>
  <si>
    <t>General Fund - Education</t>
  </si>
  <si>
    <t xml:space="preserve"> County Population June 30th, 2016</t>
  </si>
  <si>
    <t>American Community Survey (census) Households 2015</t>
  </si>
  <si>
    <t>Housing Units (2016)</t>
  </si>
  <si>
    <t>GG Per Housing Units</t>
  </si>
  <si>
    <t>PS Per Housing Units</t>
  </si>
  <si>
    <t>Econ Per Housing Units</t>
  </si>
  <si>
    <t>HS per Housing Units</t>
  </si>
  <si>
    <t>CPS Reports</t>
  </si>
  <si>
    <t>CPS Screenouts</t>
  </si>
  <si>
    <t>Children in Custody</t>
  </si>
  <si>
    <t>Total Calls</t>
  </si>
  <si>
    <t>Total Walkins</t>
  </si>
  <si>
    <t>2003-2004</t>
  </si>
  <si>
    <t>2016-2017</t>
  </si>
  <si>
    <t>Building Permits</t>
  </si>
  <si>
    <t>Average Annual Growth Rates</t>
  </si>
  <si>
    <t>Communications- Total Dispatch</t>
  </si>
  <si>
    <t>EMS Total Calls</t>
  </si>
  <si>
    <t>Communications- Law Enforcement Dispatch</t>
  </si>
  <si>
    <t>BRCC Summer</t>
  </si>
  <si>
    <t>BRCC Fall</t>
  </si>
  <si>
    <t>BRCC Spring</t>
  </si>
  <si>
    <t>2017-2018</t>
  </si>
  <si>
    <t>2002-2003</t>
  </si>
  <si>
    <t>Public School ADM</t>
  </si>
  <si>
    <t>General Government Per Capita</t>
  </si>
  <si>
    <t xml:space="preserve">Public Safety % </t>
  </si>
  <si>
    <t xml:space="preserve">General Government % </t>
  </si>
  <si>
    <t>Public Safety Per Capita</t>
  </si>
  <si>
    <t>Economic and Community Development %</t>
  </si>
  <si>
    <t>Economic and Community Development Per Capita</t>
  </si>
  <si>
    <t>Human Services %</t>
  </si>
  <si>
    <t>Human Services Per Capita</t>
  </si>
  <si>
    <t>Culture and Recreation %</t>
  </si>
  <si>
    <t>Culture and Recreation Per Capita</t>
  </si>
  <si>
    <t>Education %</t>
  </si>
  <si>
    <t>Education Per Capita</t>
  </si>
  <si>
    <t>Debt Service %</t>
  </si>
  <si>
    <t>Debt Service Per Capita</t>
  </si>
  <si>
    <t>*Dare data, being an extreme outlier, was removed from the average and min/max calculations</t>
  </si>
  <si>
    <t>Annual Growth Rates</t>
  </si>
  <si>
    <t>Total Expenditures Per Capita</t>
  </si>
  <si>
    <t>Total FT County Employees</t>
  </si>
  <si>
    <t>DS Per Housing Unit</t>
  </si>
  <si>
    <t>Ed Per Housing Unit</t>
  </si>
  <si>
    <t>July to December 2007</t>
  </si>
  <si>
    <t>July to December 2017</t>
  </si>
  <si>
    <t>DSS</t>
  </si>
  <si>
    <t>Library</t>
  </si>
  <si>
    <t>Blue Ridge CC</t>
  </si>
  <si>
    <t>Transylvania Co. Schools</t>
  </si>
  <si>
    <t>Emergency Services</t>
  </si>
  <si>
    <t>Total Circulation</t>
  </si>
  <si>
    <t>Daily Internet Use</t>
  </si>
  <si>
    <t>Daily Visits</t>
  </si>
  <si>
    <t>Program Attendance</t>
  </si>
  <si>
    <t>Economic Services</t>
  </si>
  <si>
    <t>*Dare data, being an outlier on most topics, was removed from the average and min/max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</si>
</sst>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164" formatCode="_(* #,##0_);_(* \(#,##0\);_(* &quot;-&quot;??_);_(@_)"/>
    <numFmt numFmtId="165" formatCode="[$$]#,##0"/>
    <numFmt numFmtId="166" formatCode="&quot;$&quot;#,##0"/>
    <numFmt numFmtId="167" formatCode="mm/dd/yy_)"/>
    <numFmt numFmtId="168" formatCode="_(* #,##0.0000_);_(* \(#,##0.0000\);_(* &quot;-&quot;??_);_(@_)"/>
    <numFmt numFmtId="169" formatCode="_(* #,##0.00_);_(* \(#,##0.00\);_(* &quot;-&quot;??.00_);_(@_)"/>
    <numFmt numFmtId="170" formatCode="0.0%"/>
    <numFmt numFmtId="171" formatCode="&quot;$&quot;#,##0.0000"/>
    <numFmt numFmtId="172" formatCode="&quot;$&quot;#,##0.0000_);\(&quot;$&quot;#,##0.0000\)"/>
    <numFmt numFmtId="173" formatCode="0.0000"/>
    <numFmt numFmtId="174" formatCode="&quot;$&quot;#,##0.00"/>
    <numFmt numFmtId="175" formatCode="_(&quot;$&quot;* #,##0_);_(&quot;$&quot;* \(#,##0\);_(&quot;$&quot;* &quot;-&quot;??_);_(@_)"/>
  </numFmts>
  <fonts count="21">
    <font>
      <sz val="10"/>
      <color rgb="FF000000"/>
      <name val="Arial"/>
    </font>
    <font>
      <b/>
      <sz val="14"/>
      <name val="Arial"/>
      <family val="2"/>
    </font>
    <font>
      <sz val="10"/>
      <name val="Arial"/>
      <family val="2"/>
    </font>
    <font>
      <sz val="10"/>
      <name val="Arial"/>
      <family val="2"/>
    </font>
    <font>
      <b/>
      <sz val="10"/>
      <name val="Arial"/>
      <family val="2"/>
    </font>
    <font>
      <sz val="9"/>
      <name val="Arial"/>
      <family val="2"/>
    </font>
    <font>
      <b/>
      <sz val="8"/>
      <name val="Arial"/>
      <family val="2"/>
    </font>
    <font>
      <sz val="8"/>
      <name val="Arial"/>
      <family val="2"/>
    </font>
    <font>
      <b/>
      <sz val="10"/>
      <name val="Arial"/>
      <family val="2"/>
    </font>
    <font>
      <sz val="10"/>
      <color rgb="FF000000"/>
      <name val="Arial"/>
      <family val="2"/>
    </font>
    <font>
      <sz val="10"/>
      <name val="&quot;Tahoma&quot;"/>
    </font>
    <font>
      <sz val="10"/>
      <name val="Arial"/>
      <family val="2"/>
    </font>
    <font>
      <sz val="10"/>
      <color rgb="FF4285F4"/>
      <name val="Arial"/>
      <family val="2"/>
    </font>
    <font>
      <b/>
      <sz val="10"/>
      <name val="Arial"/>
      <family val="2"/>
    </font>
    <font>
      <sz val="10"/>
      <name val="Arial"/>
      <family val="2"/>
    </font>
    <font>
      <sz val="10"/>
      <color rgb="FF000000"/>
      <name val="Arial"/>
      <family val="2"/>
    </font>
    <font>
      <sz val="10"/>
      <color rgb="FF0000FF"/>
      <name val="Arial"/>
      <family val="2"/>
    </font>
    <font>
      <u/>
      <sz val="10"/>
      <name val="Arial"/>
      <family val="2"/>
    </font>
    <font>
      <u/>
      <sz val="10"/>
      <color rgb="FF000000"/>
      <name val="Arial"/>
      <family val="2"/>
    </font>
    <font>
      <b/>
      <sz val="10"/>
      <color rgb="FF000000"/>
      <name val="Arial"/>
      <family val="2"/>
    </font>
    <font>
      <b/>
      <u/>
      <sz val="10"/>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EFEFEF"/>
        <bgColor rgb="FFEFEFEF"/>
      </patternFill>
    </fill>
    <fill>
      <patternFill patternType="solid">
        <fgColor rgb="FFCCCCCC"/>
        <bgColor rgb="FFCCCCCC"/>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D9D9D9"/>
      </patternFill>
    </fill>
  </fills>
  <borders count="16">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48">
    <xf numFmtId="0" fontId="0" fillId="0" borderId="0" xfId="0" applyFont="1" applyAlignment="1"/>
    <xf numFmtId="0" fontId="1" fillId="0" borderId="0" xfId="0" applyFont="1" applyAlignment="1"/>
    <xf numFmtId="0" fontId="2" fillId="0" borderId="0" xfId="0" applyFont="1"/>
    <xf numFmtId="0" fontId="2" fillId="0" borderId="0" xfId="0" applyFont="1" applyAlignment="1"/>
    <xf numFmtId="0" fontId="3" fillId="0" borderId="0" xfId="0" applyFont="1" applyAlignment="1"/>
    <xf numFmtId="0" fontId="4" fillId="0" borderId="0" xfId="0" applyFont="1"/>
    <xf numFmtId="0" fontId="2" fillId="0" borderId="0" xfId="0" applyFont="1"/>
    <xf numFmtId="0" fontId="4" fillId="0" borderId="0" xfId="0" applyFont="1" applyAlignment="1"/>
    <xf numFmtId="0" fontId="4" fillId="2" borderId="3" xfId="0" applyFont="1" applyFill="1" applyBorder="1" applyAlignment="1">
      <alignment horizontal="center" wrapText="1"/>
    </xf>
    <xf numFmtId="0" fontId="2" fillId="0" borderId="1" xfId="0" applyFont="1" applyBorder="1" applyAlignment="1">
      <alignment wrapText="1"/>
    </xf>
    <xf numFmtId="3" fontId="3" fillId="0" borderId="0" xfId="0" applyNumberFormat="1" applyFont="1" applyAlignment="1"/>
    <xf numFmtId="166" fontId="2" fillId="0" borderId="0" xfId="0" applyNumberFormat="1" applyFont="1"/>
    <xf numFmtId="0" fontId="2" fillId="2" borderId="1" xfId="0" applyFont="1" applyFill="1" applyBorder="1" applyAlignment="1">
      <alignment wrapText="1"/>
    </xf>
    <xf numFmtId="0" fontId="5" fillId="0" borderId="8" xfId="0" applyFont="1" applyBorder="1"/>
    <xf numFmtId="37" fontId="6" fillId="4" borderId="8" xfId="0" applyNumberFormat="1" applyFont="1" applyFill="1" applyBorder="1" applyAlignment="1">
      <alignment horizontal="left"/>
    </xf>
    <xf numFmtId="164" fontId="7" fillId="4" borderId="8" xfId="0" applyNumberFormat="1" applyFont="1" applyFill="1" applyBorder="1" applyAlignment="1">
      <alignment horizontal="right"/>
    </xf>
    <xf numFmtId="0" fontId="7" fillId="4" borderId="8" xfId="0" applyFont="1" applyFill="1" applyBorder="1"/>
    <xf numFmtId="166" fontId="7" fillId="4" borderId="8" xfId="0" applyNumberFormat="1" applyFont="1" applyFill="1" applyBorder="1"/>
    <xf numFmtId="0" fontId="7" fillId="4" borderId="8" xfId="0" applyFont="1" applyFill="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3" fontId="7" fillId="0" borderId="8" xfId="0" applyNumberFormat="1" applyFont="1" applyBorder="1" applyAlignment="1">
      <alignment horizontal="right"/>
    </xf>
    <xf numFmtId="3" fontId="7" fillId="0" borderId="0" xfId="0" applyNumberFormat="1" applyFont="1" applyAlignment="1">
      <alignment horizontal="right"/>
    </xf>
    <xf numFmtId="164" fontId="7" fillId="4" borderId="8" xfId="0" applyNumberFormat="1" applyFont="1" applyFill="1" applyBorder="1" applyAlignment="1">
      <alignment horizontal="center"/>
    </xf>
    <xf numFmtId="164" fontId="7" fillId="0" borderId="0" xfId="0" applyNumberFormat="1" applyFont="1" applyAlignment="1">
      <alignment horizontal="center"/>
    </xf>
    <xf numFmtId="164" fontId="7" fillId="0" borderId="8" xfId="0" applyNumberFormat="1" applyFont="1" applyBorder="1" applyAlignment="1">
      <alignment horizontal="right"/>
    </xf>
    <xf numFmtId="3" fontId="3" fillId="0" borderId="0" xfId="0" applyNumberFormat="1" applyFont="1" applyAlignment="1">
      <alignment horizontal="right"/>
    </xf>
    <xf numFmtId="5" fontId="2" fillId="0" borderId="0" xfId="0" applyNumberFormat="1" applyFont="1"/>
    <xf numFmtId="168" fontId="2" fillId="0" borderId="0" xfId="0" applyNumberFormat="1" applyFont="1"/>
    <xf numFmtId="164" fontId="2" fillId="0" borderId="0" xfId="0" applyNumberFormat="1" applyFont="1"/>
    <xf numFmtId="169" fontId="2" fillId="0" borderId="0" xfId="0" applyNumberFormat="1" applyFont="1"/>
    <xf numFmtId="170" fontId="2" fillId="0" borderId="0" xfId="0" applyNumberFormat="1" applyFont="1"/>
    <xf numFmtId="9" fontId="2" fillId="0" borderId="0" xfId="0" applyNumberFormat="1" applyFont="1"/>
    <xf numFmtId="3" fontId="3" fillId="0" borderId="0" xfId="0" applyNumberFormat="1" applyFont="1" applyAlignment="1">
      <alignment horizontal="right"/>
    </xf>
    <xf numFmtId="0" fontId="4" fillId="0" borderId="1" xfId="0" applyFont="1" applyBorder="1" applyAlignment="1">
      <alignment horizontal="center" wrapText="1"/>
    </xf>
    <xf numFmtId="168" fontId="4" fillId="2" borderId="2" xfId="0" applyNumberFormat="1" applyFont="1" applyFill="1" applyBorder="1" applyAlignment="1">
      <alignment horizontal="center" wrapText="1"/>
    </xf>
    <xf numFmtId="168" fontId="4" fillId="2" borderId="2" xfId="0" applyNumberFormat="1" applyFont="1" applyFill="1" applyBorder="1" applyAlignment="1">
      <alignment horizontal="center" wrapText="1"/>
    </xf>
    <xf numFmtId="168" fontId="4" fillId="2" borderId="3" xfId="0" applyNumberFormat="1" applyFont="1" applyFill="1" applyBorder="1" applyAlignment="1">
      <alignment horizontal="center" wrapText="1"/>
    </xf>
    <xf numFmtId="5" fontId="4" fillId="0" borderId="3" xfId="0" applyNumberFormat="1" applyFont="1" applyBorder="1" applyAlignment="1">
      <alignment horizontal="center" wrapText="1"/>
    </xf>
    <xf numFmtId="5" fontId="4" fillId="0" borderId="4" xfId="0" applyNumberFormat="1" applyFont="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4" fontId="4" fillId="0" borderId="5" xfId="0" applyNumberFormat="1" applyFont="1" applyBorder="1" applyAlignment="1">
      <alignment horizontal="center" wrapText="1"/>
    </xf>
    <xf numFmtId="0" fontId="2" fillId="0" borderId="1" xfId="0" applyFont="1" applyBorder="1"/>
    <xf numFmtId="0" fontId="2" fillId="2" borderId="1" xfId="0" applyFont="1" applyFill="1" applyBorder="1"/>
    <xf numFmtId="0" fontId="5" fillId="0" borderId="1" xfId="0" applyFont="1" applyBorder="1"/>
    <xf numFmtId="0" fontId="0" fillId="2" borderId="1" xfId="0" applyFont="1" applyFill="1" applyBorder="1"/>
    <xf numFmtId="0" fontId="3" fillId="5" borderId="0" xfId="0" applyFont="1" applyFill="1"/>
    <xf numFmtId="0" fontId="2" fillId="0" borderId="8" xfId="0" applyFont="1" applyBorder="1" applyAlignment="1"/>
    <xf numFmtId="0" fontId="4" fillId="0" borderId="8" xfId="0" applyFont="1" applyBorder="1" applyAlignment="1">
      <alignment horizontal="center" wrapText="1"/>
    </xf>
    <xf numFmtId="0" fontId="4" fillId="2" borderId="8" xfId="0" applyFont="1" applyFill="1" applyBorder="1" applyAlignment="1">
      <alignment horizontal="center" wrapText="1"/>
    </xf>
    <xf numFmtId="0" fontId="2" fillId="0" borderId="8" xfId="0" applyFont="1" applyBorder="1"/>
    <xf numFmtId="0" fontId="2" fillId="0" borderId="8" xfId="0" applyFont="1" applyBorder="1" applyAlignment="1">
      <alignment wrapText="1"/>
    </xf>
    <xf numFmtId="0" fontId="2" fillId="0" borderId="8" xfId="0" applyFont="1" applyBorder="1" applyAlignment="1">
      <alignment wrapText="1"/>
    </xf>
    <xf numFmtId="0" fontId="2" fillId="2" borderId="8" xfId="0" applyFont="1" applyFill="1" applyBorder="1"/>
    <xf numFmtId="0" fontId="2" fillId="2" borderId="8" xfId="0" applyFont="1" applyFill="1" applyBorder="1" applyAlignment="1">
      <alignment wrapText="1"/>
    </xf>
    <xf numFmtId="0" fontId="2" fillId="3" borderId="8" xfId="0" applyFont="1" applyFill="1" applyBorder="1"/>
    <xf numFmtId="0" fontId="2" fillId="3" borderId="8" xfId="0" applyFont="1" applyFill="1" applyBorder="1" applyAlignment="1"/>
    <xf numFmtId="0" fontId="2" fillId="2" borderId="8" xfId="0" applyFont="1" applyFill="1" applyBorder="1" applyAlignment="1"/>
    <xf numFmtId="14" fontId="2" fillId="0" borderId="8" xfId="0" applyNumberFormat="1" applyFont="1" applyBorder="1" applyAlignment="1"/>
    <xf numFmtId="37" fontId="4" fillId="0" borderId="8" xfId="0" applyNumberFormat="1" applyFont="1" applyBorder="1" applyAlignment="1">
      <alignment horizontal="left"/>
    </xf>
    <xf numFmtId="0" fontId="2" fillId="0" borderId="8" xfId="0" applyFont="1" applyBorder="1" applyAlignment="1">
      <alignment horizontal="center"/>
    </xf>
    <xf numFmtId="167" fontId="2" fillId="0" borderId="8" xfId="0" applyNumberFormat="1" applyFont="1" applyBorder="1"/>
    <xf numFmtId="1"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164" fontId="2" fillId="0" borderId="8" xfId="0" applyNumberFormat="1" applyFont="1" applyBorder="1" applyAlignment="1">
      <alignment horizontal="center"/>
    </xf>
    <xf numFmtId="0" fontId="2" fillId="0" borderId="8" xfId="0" applyFont="1" applyBorder="1" applyAlignment="1">
      <alignment horizontal="center"/>
    </xf>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3" fillId="0" borderId="8" xfId="0" applyFont="1" applyBorder="1" applyAlignment="1">
      <alignment horizontal="center" wrapText="1"/>
    </xf>
    <xf numFmtId="0" fontId="13" fillId="2" borderId="8" xfId="0" applyFont="1" applyFill="1" applyBorder="1" applyAlignment="1">
      <alignment horizontal="center" wrapText="1"/>
    </xf>
    <xf numFmtId="166" fontId="13" fillId="2" borderId="8" xfId="0" applyNumberFormat="1" applyFont="1" applyFill="1" applyBorder="1" applyAlignment="1">
      <alignment horizontal="center" wrapText="1"/>
    </xf>
    <xf numFmtId="164" fontId="13" fillId="0" borderId="5" xfId="0" applyNumberFormat="1" applyFont="1" applyBorder="1" applyAlignment="1">
      <alignment horizontal="center" wrapText="1"/>
    </xf>
    <xf numFmtId="0" fontId="14" fillId="0" borderId="8" xfId="0" applyFont="1" applyBorder="1"/>
    <xf numFmtId="164" fontId="15" fillId="0" borderId="8" xfId="0" applyNumberFormat="1" applyFont="1" applyBorder="1" applyAlignment="1"/>
    <xf numFmtId="166" fontId="14" fillId="0" borderId="8" xfId="0" applyNumberFormat="1" applyFont="1" applyBorder="1" applyAlignment="1"/>
    <xf numFmtId="166" fontId="14" fillId="0" borderId="8" xfId="0" applyNumberFormat="1" applyFont="1" applyBorder="1"/>
    <xf numFmtId="10" fontId="14" fillId="0" borderId="8" xfId="0" applyNumberFormat="1" applyFont="1" applyBorder="1" applyAlignment="1"/>
    <xf numFmtId="0" fontId="14" fillId="0" borderId="8" xfId="0" applyFont="1" applyBorder="1" applyAlignment="1">
      <alignment horizontal="center"/>
    </xf>
    <xf numFmtId="164" fontId="14" fillId="0" borderId="6" xfId="0" applyNumberFormat="1" applyFont="1" applyBorder="1" applyAlignment="1">
      <alignment wrapText="1"/>
    </xf>
    <xf numFmtId="164" fontId="15" fillId="0" borderId="8" xfId="0" applyNumberFormat="1" applyFont="1" applyBorder="1"/>
    <xf numFmtId="0" fontId="14" fillId="0" borderId="8" xfId="0" applyFont="1" applyBorder="1" applyAlignment="1">
      <alignment wrapText="1"/>
    </xf>
    <xf numFmtId="164" fontId="14" fillId="2" borderId="6" xfId="0" applyNumberFormat="1" applyFont="1" applyFill="1" applyBorder="1" applyAlignment="1"/>
    <xf numFmtId="164" fontId="14" fillId="0" borderId="8" xfId="0" applyNumberFormat="1" applyFont="1" applyBorder="1" applyAlignment="1"/>
    <xf numFmtId="164" fontId="14" fillId="0" borderId="8" xfId="0" applyNumberFormat="1" applyFont="1" applyBorder="1"/>
    <xf numFmtId="164" fontId="14" fillId="2" borderId="6" xfId="0" applyNumberFormat="1" applyFont="1" applyFill="1" applyBorder="1" applyAlignment="1">
      <alignment wrapText="1"/>
    </xf>
    <xf numFmtId="164" fontId="14" fillId="2" borderId="8" xfId="0" applyNumberFormat="1" applyFont="1" applyFill="1" applyBorder="1" applyAlignment="1">
      <alignment horizontal="right"/>
    </xf>
    <xf numFmtId="164" fontId="14" fillId="0" borderId="8" xfId="0" applyNumberFormat="1" applyFont="1" applyBorder="1" applyAlignment="1">
      <alignment horizontal="right"/>
    </xf>
    <xf numFmtId="166" fontId="14" fillId="3" borderId="8" xfId="0" applyNumberFormat="1" applyFont="1" applyFill="1" applyBorder="1"/>
    <xf numFmtId="166" fontId="14" fillId="2" borderId="8" xfId="0" applyNumberFormat="1" applyFont="1" applyFill="1" applyBorder="1"/>
    <xf numFmtId="166" fontId="14" fillId="2" borderId="8" xfId="0" applyNumberFormat="1" applyFont="1" applyFill="1" applyBorder="1" applyAlignment="1"/>
    <xf numFmtId="0" fontId="14" fillId="3" borderId="8" xfId="0" applyFont="1" applyFill="1" applyBorder="1" applyAlignment="1">
      <alignment horizontal="center"/>
    </xf>
    <xf numFmtId="0" fontId="14" fillId="2" borderId="8" xfId="0" applyFont="1" applyFill="1" applyBorder="1" applyAlignment="1">
      <alignment horizontal="center"/>
    </xf>
    <xf numFmtId="0" fontId="15" fillId="0" borderId="8" xfId="0" applyFont="1" applyBorder="1"/>
    <xf numFmtId="164" fontId="15" fillId="0" borderId="8" xfId="0" applyNumberFormat="1" applyFont="1" applyBorder="1" applyAlignment="1">
      <alignment horizontal="right"/>
    </xf>
    <xf numFmtId="166" fontId="15" fillId="0" borderId="8" xfId="0" applyNumberFormat="1" applyFont="1" applyBorder="1" applyAlignment="1"/>
    <xf numFmtId="166" fontId="15" fillId="0" borderId="8" xfId="0" applyNumberFormat="1" applyFont="1" applyBorder="1"/>
    <xf numFmtId="0" fontId="16" fillId="0" borderId="8" xfId="0" applyFont="1" applyBorder="1" applyAlignment="1">
      <alignment horizontal="center"/>
    </xf>
    <xf numFmtId="10" fontId="14" fillId="0" borderId="8" xfId="0" applyNumberFormat="1" applyFont="1" applyBorder="1" applyAlignment="1">
      <alignment horizontal="center"/>
    </xf>
    <xf numFmtId="166" fontId="14" fillId="3" borderId="8" xfId="0" applyNumberFormat="1" applyFont="1" applyFill="1" applyBorder="1" applyAlignment="1"/>
    <xf numFmtId="9" fontId="14" fillId="0" borderId="8" xfId="0" applyNumberFormat="1" applyFont="1" applyBorder="1" applyAlignment="1">
      <alignment horizontal="center"/>
    </xf>
    <xf numFmtId="0" fontId="14" fillId="0" borderId="0" xfId="0" applyFont="1"/>
    <xf numFmtId="3" fontId="14" fillId="0" borderId="8" xfId="0" applyNumberFormat="1" applyFont="1" applyBorder="1" applyAlignment="1">
      <alignment horizontal="right"/>
    </xf>
    <xf numFmtId="166" fontId="14" fillId="0" borderId="0" xfId="0" applyNumberFormat="1" applyFont="1" applyAlignment="1"/>
    <xf numFmtId="166" fontId="14" fillId="0" borderId="8" xfId="0" applyNumberFormat="1" applyFont="1" applyBorder="1" applyAlignment="1">
      <alignment horizontal="center"/>
    </xf>
    <xf numFmtId="164" fontId="14" fillId="0" borderId="7" xfId="0" applyNumberFormat="1" applyFont="1" applyBorder="1" applyAlignment="1">
      <alignment wrapText="1"/>
    </xf>
    <xf numFmtId="167" fontId="14" fillId="4" borderId="8" xfId="0" applyNumberFormat="1" applyFont="1" applyFill="1" applyBorder="1"/>
    <xf numFmtId="164" fontId="14" fillId="4" borderId="8" xfId="0" applyNumberFormat="1" applyFont="1" applyFill="1" applyBorder="1" applyAlignment="1">
      <alignment horizontal="right"/>
    </xf>
    <xf numFmtId="0" fontId="14" fillId="4" borderId="8" xfId="0" applyFont="1" applyFill="1" applyBorder="1"/>
    <xf numFmtId="166" fontId="14" fillId="4" borderId="8" xfId="0" applyNumberFormat="1" applyFont="1" applyFill="1" applyBorder="1"/>
    <xf numFmtId="37" fontId="4" fillId="5" borderId="1" xfId="0" applyNumberFormat="1" applyFont="1" applyFill="1" applyBorder="1" applyAlignment="1">
      <alignment horizontal="left"/>
    </xf>
    <xf numFmtId="0" fontId="2" fillId="0" borderId="1" xfId="0" applyFont="1" applyBorder="1" applyAlignment="1"/>
    <xf numFmtId="0" fontId="2" fillId="0" borderId="9" xfId="0" applyFont="1" applyBorder="1" applyAlignment="1"/>
    <xf numFmtId="0" fontId="2" fillId="0" borderId="9" xfId="0" applyNumberFormat="1" applyFont="1" applyBorder="1" applyAlignment="1">
      <alignment horizontal="center"/>
    </xf>
    <xf numFmtId="165" fontId="2" fillId="0" borderId="9" xfId="0" applyNumberFormat="1" applyFont="1" applyBorder="1" applyAlignment="1">
      <alignment horizontal="center"/>
    </xf>
    <xf numFmtId="165" fontId="2" fillId="0" borderId="9" xfId="0" applyNumberFormat="1" applyFont="1" applyBorder="1"/>
    <xf numFmtId="10" fontId="2" fillId="0" borderId="9" xfId="0" applyNumberFormat="1" applyFont="1" applyBorder="1"/>
    <xf numFmtId="171" fontId="2" fillId="0" borderId="9" xfId="0" applyNumberFormat="1" applyFont="1" applyBorder="1" applyAlignment="1">
      <alignment horizontal="right" wrapText="1"/>
    </xf>
    <xf numFmtId="166" fontId="2" fillId="0" borderId="9" xfId="0" applyNumberFormat="1" applyFont="1" applyBorder="1" applyAlignment="1"/>
    <xf numFmtId="165" fontId="3" fillId="0" borderId="9" xfId="0" applyNumberFormat="1" applyFont="1" applyBorder="1"/>
    <xf numFmtId="0" fontId="0" fillId="0" borderId="9" xfId="0" applyFont="1" applyBorder="1" applyAlignment="1"/>
    <xf numFmtId="164" fontId="2" fillId="0" borderId="9" xfId="0" applyNumberFormat="1" applyFont="1" applyBorder="1" applyAlignment="1">
      <alignment wrapText="1"/>
    </xf>
    <xf numFmtId="49" fontId="2" fillId="0" borderId="9" xfId="0" applyNumberFormat="1" applyFont="1" applyBorder="1" applyAlignment="1">
      <alignment horizontal="center"/>
    </xf>
    <xf numFmtId="0" fontId="2" fillId="2" borderId="9" xfId="0" applyFont="1" applyFill="1" applyBorder="1" applyAlignment="1"/>
    <xf numFmtId="49" fontId="2" fillId="2" borderId="9" xfId="0" applyNumberFormat="1" applyFont="1" applyFill="1" applyBorder="1" applyAlignment="1">
      <alignment horizontal="center"/>
    </xf>
    <xf numFmtId="165" fontId="2" fillId="2" borderId="9" xfId="0" applyNumberFormat="1" applyFont="1" applyFill="1" applyBorder="1" applyAlignment="1">
      <alignment horizontal="center"/>
    </xf>
    <xf numFmtId="165" fontId="2" fillId="2" borderId="9" xfId="0" applyNumberFormat="1" applyFont="1" applyFill="1" applyBorder="1"/>
    <xf numFmtId="171" fontId="2" fillId="2" borderId="9" xfId="0" applyNumberFormat="1" applyFont="1" applyFill="1" applyBorder="1" applyAlignment="1">
      <alignment horizontal="right" wrapText="1"/>
    </xf>
    <xf numFmtId="166" fontId="2" fillId="2" borderId="9" xfId="0" applyNumberFormat="1" applyFont="1" applyFill="1" applyBorder="1" applyAlignment="1"/>
    <xf numFmtId="164" fontId="3" fillId="2" borderId="9" xfId="0" applyNumberFormat="1" applyFont="1" applyFill="1" applyBorder="1" applyAlignment="1"/>
    <xf numFmtId="164" fontId="2" fillId="2" borderId="9" xfId="0" applyNumberFormat="1" applyFont="1" applyFill="1" applyBorder="1" applyAlignment="1">
      <alignment wrapText="1"/>
    </xf>
    <xf numFmtId="166" fontId="2" fillId="0" borderId="9" xfId="0" applyNumberFormat="1" applyFont="1" applyBorder="1"/>
    <xf numFmtId="165" fontId="2" fillId="2" borderId="9" xfId="0" applyNumberFormat="1" applyFont="1" applyFill="1" applyBorder="1" applyAlignment="1"/>
    <xf numFmtId="165" fontId="2" fillId="0" borderId="9" xfId="0" applyNumberFormat="1" applyFont="1" applyBorder="1" applyAlignment="1"/>
    <xf numFmtId="165" fontId="2" fillId="3" borderId="9" xfId="0" applyNumberFormat="1" applyFont="1" applyFill="1" applyBorder="1" applyAlignment="1">
      <alignment horizontal="center"/>
    </xf>
    <xf numFmtId="166" fontId="2" fillId="3" borderId="9" xfId="0" applyNumberFormat="1" applyFont="1" applyFill="1" applyBorder="1"/>
    <xf numFmtId="0" fontId="0" fillId="2" borderId="9" xfId="0" applyFont="1" applyFill="1" applyBorder="1" applyAlignment="1"/>
    <xf numFmtId="49" fontId="0" fillId="2" borderId="9" xfId="0" applyNumberFormat="1" applyFont="1" applyFill="1" applyBorder="1" applyAlignment="1">
      <alignment horizontal="center"/>
    </xf>
    <xf numFmtId="165" fontId="0" fillId="2" borderId="9" xfId="0" applyNumberFormat="1" applyFont="1" applyFill="1" applyBorder="1" applyAlignment="1">
      <alignment horizontal="center"/>
    </xf>
    <xf numFmtId="165" fontId="0" fillId="2" borderId="9" xfId="0" applyNumberFormat="1" applyFont="1" applyFill="1" applyBorder="1"/>
    <xf numFmtId="171" fontId="0" fillId="2" borderId="9" xfId="0" applyNumberFormat="1" applyFont="1" applyFill="1" applyBorder="1" applyAlignment="1">
      <alignment horizontal="right" wrapText="1"/>
    </xf>
    <xf numFmtId="166" fontId="0" fillId="2" borderId="9" xfId="0" applyNumberFormat="1" applyFont="1" applyFill="1" applyBorder="1" applyAlignment="1"/>
    <xf numFmtId="2" fontId="2" fillId="0" borderId="9" xfId="0" applyNumberFormat="1" applyFont="1" applyBorder="1" applyAlignment="1"/>
    <xf numFmtId="6" fontId="2" fillId="0" borderId="9" xfId="0" applyNumberFormat="1" applyFont="1" applyBorder="1" applyAlignment="1"/>
    <xf numFmtId="165" fontId="3" fillId="3" borderId="9" xfId="0" applyNumberFormat="1" applyFont="1" applyFill="1" applyBorder="1"/>
    <xf numFmtId="171" fontId="2" fillId="0" borderId="9" xfId="0" applyNumberFormat="1" applyFont="1" applyBorder="1" applyAlignment="1">
      <alignment horizontal="right"/>
    </xf>
    <xf numFmtId="168" fontId="2" fillId="5" borderId="9" xfId="0" applyNumberFormat="1" applyFont="1" applyFill="1" applyBorder="1"/>
    <xf numFmtId="165" fontId="2" fillId="5" borderId="9" xfId="0" applyNumberFormat="1" applyFont="1" applyFill="1" applyBorder="1"/>
    <xf numFmtId="165" fontId="2" fillId="7" borderId="9" xfId="0" applyNumberFormat="1" applyFont="1" applyFill="1" applyBorder="1"/>
    <xf numFmtId="172" fontId="2" fillId="5" borderId="9" xfId="0" applyNumberFormat="1" applyFont="1" applyFill="1" applyBorder="1" applyAlignment="1">
      <alignment horizontal="center"/>
    </xf>
    <xf numFmtId="166" fontId="2" fillId="5" borderId="9" xfId="0" applyNumberFormat="1" applyFont="1" applyFill="1" applyBorder="1"/>
    <xf numFmtId="0" fontId="3" fillId="5" borderId="9" xfId="0" applyFont="1" applyFill="1" applyBorder="1"/>
    <xf numFmtId="165" fontId="3" fillId="7" borderId="9" xfId="0" applyNumberFormat="1" applyFont="1" applyFill="1" applyBorder="1"/>
    <xf numFmtId="168" fontId="2" fillId="0" borderId="9" xfId="0" applyNumberFormat="1" applyFont="1" applyBorder="1"/>
    <xf numFmtId="5" fontId="2" fillId="0" borderId="9" xfId="0" applyNumberFormat="1" applyFont="1" applyBorder="1"/>
    <xf numFmtId="4" fontId="2" fillId="0" borderId="9" xfId="0" applyNumberFormat="1" applyFont="1" applyBorder="1"/>
    <xf numFmtId="0" fontId="3" fillId="0" borderId="9" xfId="0" applyFont="1" applyBorder="1"/>
    <xf numFmtId="10" fontId="3" fillId="0" borderId="9" xfId="0" applyNumberFormat="1" applyFont="1" applyBorder="1"/>
    <xf numFmtId="5" fontId="3" fillId="0" borderId="9" xfId="0" applyNumberFormat="1" applyFont="1" applyBorder="1"/>
    <xf numFmtId="173" fontId="3" fillId="0" borderId="9" xfId="0" applyNumberFormat="1" applyFont="1" applyBorder="1"/>
    <xf numFmtId="0" fontId="3" fillId="0" borderId="9" xfId="0" applyNumberFormat="1" applyFont="1" applyBorder="1"/>
    <xf numFmtId="0" fontId="2" fillId="0" borderId="9" xfId="0" applyNumberFormat="1" applyFont="1" applyBorder="1"/>
    <xf numFmtId="0" fontId="4" fillId="2" borderId="10" xfId="0" applyFont="1" applyFill="1" applyBorder="1" applyAlignment="1">
      <alignment horizontal="center" wrapText="1"/>
    </xf>
    <xf numFmtId="0" fontId="0" fillId="6" borderId="0" xfId="0" applyFont="1" applyFill="1" applyAlignment="1"/>
    <xf numFmtId="0" fontId="13" fillId="0" borderId="2" xfId="0" applyFont="1" applyBorder="1" applyAlignment="1">
      <alignment horizontal="center" wrapText="1"/>
    </xf>
    <xf numFmtId="10" fontId="14" fillId="0" borderId="11" xfId="0" applyNumberFormat="1" applyFont="1" applyFill="1" applyBorder="1" applyAlignment="1"/>
    <xf numFmtId="0" fontId="14" fillId="0" borderId="11" xfId="0" applyFont="1" applyFill="1" applyBorder="1" applyAlignment="1">
      <alignment wrapText="1"/>
    </xf>
    <xf numFmtId="164" fontId="14" fillId="0" borderId="11" xfId="0" applyNumberFormat="1" applyFont="1" applyFill="1" applyBorder="1" applyAlignment="1">
      <alignment wrapText="1"/>
    </xf>
    <xf numFmtId="10" fontId="0" fillId="0" borderId="0" xfId="0" applyNumberFormat="1" applyFont="1" applyAlignment="1"/>
    <xf numFmtId="174" fontId="0" fillId="0" borderId="0" xfId="0" applyNumberFormat="1" applyFont="1" applyAlignment="1"/>
    <xf numFmtId="0" fontId="18" fillId="0" borderId="0" xfId="0" applyFont="1" applyAlignment="1"/>
    <xf numFmtId="164" fontId="4" fillId="0" borderId="10" xfId="0" applyNumberFormat="1" applyFont="1" applyBorder="1" applyAlignment="1">
      <alignment horizontal="center" wrapText="1"/>
    </xf>
    <xf numFmtId="0" fontId="0" fillId="0" borderId="11" xfId="0" applyFont="1" applyBorder="1" applyAlignment="1"/>
    <xf numFmtId="0" fontId="2" fillId="0" borderId="11" xfId="0" applyFont="1" applyFill="1" applyBorder="1" applyAlignment="1">
      <alignment horizontal="left" wrapText="1"/>
    </xf>
    <xf numFmtId="0" fontId="9" fillId="0" borderId="11" xfId="0" applyFont="1" applyFill="1" applyBorder="1" applyAlignment="1"/>
    <xf numFmtId="164" fontId="2" fillId="0" borderId="11" xfId="0" applyNumberFormat="1" applyFont="1" applyFill="1" applyBorder="1" applyAlignment="1">
      <alignment wrapText="1"/>
    </xf>
    <xf numFmtId="0" fontId="2" fillId="0" borderId="11" xfId="0" applyFont="1" applyFill="1" applyBorder="1" applyAlignment="1">
      <alignment wrapText="1"/>
    </xf>
    <xf numFmtId="3" fontId="14" fillId="0" borderId="11" xfId="0" applyNumberFormat="1" applyFont="1" applyFill="1" applyBorder="1" applyAlignment="1">
      <alignment wrapText="1"/>
    </xf>
    <xf numFmtId="175" fontId="2" fillId="0" borderId="11" xfId="0" applyNumberFormat="1" applyFont="1" applyFill="1" applyBorder="1" applyAlignment="1">
      <alignment horizontal="right" wrapText="1"/>
    </xf>
    <xf numFmtId="175" fontId="14" fillId="0" borderId="11" xfId="0" applyNumberFormat="1" applyFont="1" applyBorder="1" applyAlignment="1">
      <alignment horizontal="right" wrapText="1"/>
    </xf>
    <xf numFmtId="175" fontId="14" fillId="2" borderId="11" xfId="0" applyNumberFormat="1" applyFont="1" applyFill="1" applyBorder="1" applyAlignment="1">
      <alignment horizontal="right" wrapText="1"/>
    </xf>
    <xf numFmtId="175" fontId="2" fillId="0" borderId="11" xfId="0" applyNumberFormat="1" applyFont="1" applyBorder="1" applyAlignment="1">
      <alignment horizontal="right" wrapText="1"/>
    </xf>
    <xf numFmtId="175" fontId="0" fillId="0" borderId="11" xfId="0" applyNumberFormat="1" applyFont="1" applyBorder="1" applyAlignment="1">
      <alignment horizontal="right" wrapText="1"/>
    </xf>
    <xf numFmtId="0" fontId="17" fillId="0" borderId="12" xfId="0" applyFont="1" applyFill="1" applyBorder="1" applyAlignment="1">
      <alignment wrapText="1"/>
    </xf>
    <xf numFmtId="0" fontId="19" fillId="0" borderId="0" xfId="0" applyFont="1" applyAlignment="1">
      <alignment wrapText="1"/>
    </xf>
    <xf numFmtId="0" fontId="9" fillId="0" borderId="14" xfId="0" applyFont="1" applyFill="1" applyBorder="1" applyAlignment="1"/>
    <xf numFmtId="0" fontId="13" fillId="0" borderId="11" xfId="0" applyFont="1" applyBorder="1" applyAlignment="1">
      <alignment horizontal="center" wrapText="1"/>
    </xf>
    <xf numFmtId="164" fontId="4" fillId="0" borderId="11" xfId="0" applyNumberFormat="1" applyFont="1" applyBorder="1" applyAlignment="1">
      <alignment horizontal="center" wrapText="1"/>
    </xf>
    <xf numFmtId="164" fontId="4" fillId="0" borderId="11" xfId="0" applyNumberFormat="1" applyFont="1" applyBorder="1" applyAlignment="1">
      <alignment horizontal="center" vertical="center" wrapText="1"/>
    </xf>
    <xf numFmtId="0" fontId="13" fillId="2" borderId="11" xfId="0" applyFont="1" applyFill="1" applyBorder="1" applyAlignment="1">
      <alignment horizontal="center" wrapText="1"/>
    </xf>
    <xf numFmtId="0" fontId="4" fillId="2" borderId="11" xfId="0" applyFont="1" applyFill="1" applyBorder="1" applyAlignment="1">
      <alignment horizontal="center" wrapText="1"/>
    </xf>
    <xf numFmtId="0" fontId="4" fillId="0" borderId="11" xfId="0" applyFont="1" applyBorder="1" applyAlignment="1">
      <alignment horizontal="center" wrapText="1"/>
    </xf>
    <xf numFmtId="0" fontId="4" fillId="0" borderId="11" xfId="0" applyFont="1" applyFill="1" applyBorder="1" applyAlignment="1">
      <alignment horizontal="center" wrapText="1"/>
    </xf>
    <xf numFmtId="10" fontId="0" fillId="0" borderId="11" xfId="0" applyNumberFormat="1" applyFont="1" applyBorder="1" applyAlignment="1"/>
    <xf numFmtId="174" fontId="0" fillId="0" borderId="11" xfId="0" applyNumberFormat="1" applyFont="1" applyBorder="1" applyAlignment="1"/>
    <xf numFmtId="0" fontId="17" fillId="0" borderId="11" xfId="0" applyFont="1" applyFill="1" applyBorder="1" applyAlignment="1">
      <alignment wrapText="1"/>
    </xf>
    <xf numFmtId="164" fontId="17" fillId="0" borderId="11" xfId="0" applyNumberFormat="1" applyFont="1" applyFill="1" applyBorder="1" applyAlignment="1">
      <alignment wrapText="1"/>
    </xf>
    <xf numFmtId="3" fontId="17" fillId="0" borderId="11" xfId="0" applyNumberFormat="1" applyFont="1" applyFill="1" applyBorder="1" applyAlignment="1">
      <alignment wrapText="1"/>
    </xf>
    <xf numFmtId="10" fontId="17" fillId="0" borderId="11" xfId="0" applyNumberFormat="1" applyFont="1" applyFill="1" applyBorder="1" applyAlignment="1"/>
    <xf numFmtId="175" fontId="17" fillId="0" borderId="11" xfId="0" applyNumberFormat="1" applyFont="1" applyBorder="1" applyAlignment="1">
      <alignment horizontal="right" wrapText="1"/>
    </xf>
    <xf numFmtId="175" fontId="18" fillId="0" borderId="11" xfId="0" applyNumberFormat="1" applyFont="1" applyBorder="1" applyAlignment="1">
      <alignment horizontal="right" wrapText="1"/>
    </xf>
    <xf numFmtId="174" fontId="18" fillId="0" borderId="11" xfId="0" applyNumberFormat="1" applyFont="1" applyBorder="1" applyAlignment="1"/>
    <xf numFmtId="174" fontId="9" fillId="0" borderId="11" xfId="0" applyNumberFormat="1" applyFont="1" applyBorder="1" applyAlignment="1"/>
    <xf numFmtId="37" fontId="13" fillId="8" borderId="11" xfId="0" applyNumberFormat="1" applyFont="1" applyFill="1" applyBorder="1" applyAlignment="1">
      <alignment horizontal="left"/>
    </xf>
    <xf numFmtId="164" fontId="14" fillId="8" borderId="11" xfId="0" applyNumberFormat="1" applyFont="1" applyFill="1" applyBorder="1"/>
    <xf numFmtId="3" fontId="14" fillId="8" borderId="11" xfId="0" applyNumberFormat="1" applyFont="1" applyFill="1" applyBorder="1" applyAlignment="1">
      <alignment horizontal="right"/>
    </xf>
    <xf numFmtId="10" fontId="14" fillId="6" borderId="11" xfId="0" applyNumberFormat="1" applyFont="1" applyFill="1" applyBorder="1" applyAlignment="1"/>
    <xf numFmtId="165" fontId="14" fillId="8" borderId="11" xfId="0" applyNumberFormat="1" applyFont="1" applyFill="1" applyBorder="1"/>
    <xf numFmtId="0" fontId="14" fillId="8" borderId="11" xfId="0" applyFont="1" applyFill="1" applyBorder="1"/>
    <xf numFmtId="166" fontId="14" fillId="6" borderId="11" xfId="0" applyNumberFormat="1" applyFont="1" applyFill="1" applyBorder="1"/>
    <xf numFmtId="166" fontId="2" fillId="6" borderId="11" xfId="0" applyNumberFormat="1" applyFont="1" applyFill="1" applyBorder="1"/>
    <xf numFmtId="0" fontId="0" fillId="6" borderId="11" xfId="0" applyFont="1" applyFill="1" applyBorder="1" applyAlignment="1"/>
    <xf numFmtId="0" fontId="14" fillId="0" borderId="11" xfId="0" applyFont="1" applyBorder="1" applyAlignment="1"/>
    <xf numFmtId="164" fontId="14" fillId="0" borderId="11" xfId="0" applyNumberFormat="1" applyFont="1" applyBorder="1"/>
    <xf numFmtId="3" fontId="14" fillId="0" borderId="11" xfId="0" applyNumberFormat="1" applyFont="1" applyBorder="1"/>
    <xf numFmtId="10" fontId="14" fillId="0" borderId="11" xfId="0" applyNumberFormat="1" applyFont="1" applyBorder="1"/>
    <xf numFmtId="165" fontId="14" fillId="0" borderId="11" xfId="0" applyNumberFormat="1" applyFont="1" applyBorder="1"/>
    <xf numFmtId="174" fontId="14" fillId="0" borderId="11" xfId="0" applyNumberFormat="1" applyFont="1" applyBorder="1"/>
    <xf numFmtId="0" fontId="14" fillId="0" borderId="11" xfId="0" applyNumberFormat="1" applyFont="1" applyBorder="1"/>
    <xf numFmtId="0" fontId="9" fillId="0" borderId="11" xfId="0" applyFont="1" applyBorder="1" applyAlignment="1">
      <alignment wrapText="1"/>
    </xf>
    <xf numFmtId="10" fontId="0" fillId="0" borderId="11" xfId="0" applyNumberFormat="1" applyFont="1" applyBorder="1" applyAlignment="1">
      <alignment wrapText="1"/>
    </xf>
    <xf numFmtId="3" fontId="0" fillId="0" borderId="11" xfId="0" applyNumberFormat="1" applyFont="1" applyBorder="1" applyAlignment="1">
      <alignment wrapText="1"/>
    </xf>
    <xf numFmtId="0" fontId="19" fillId="0" borderId="11" xfId="0" applyFont="1" applyBorder="1" applyAlignment="1">
      <alignment wrapText="1"/>
    </xf>
    <xf numFmtId="14" fontId="19" fillId="0" borderId="11" xfId="0" applyNumberFormat="1" applyFont="1" applyBorder="1" applyAlignment="1">
      <alignment wrapText="1"/>
    </xf>
    <xf numFmtId="166" fontId="9" fillId="0" borderId="11" xfId="0" applyNumberFormat="1" applyFont="1" applyFill="1" applyBorder="1" applyAlignment="1"/>
    <xf numFmtId="0" fontId="4" fillId="0" borderId="0" xfId="0" applyFont="1" applyFill="1" applyBorder="1" applyAlignment="1">
      <alignment horizontal="center" wrapText="1"/>
    </xf>
    <xf numFmtId="0" fontId="0" fillId="0" borderId="0" xfId="0" applyFont="1" applyBorder="1" applyAlignment="1">
      <alignment wrapText="1"/>
    </xf>
    <xf numFmtId="0" fontId="9" fillId="0" borderId="11" xfId="0" applyFont="1" applyBorder="1" applyAlignment="1"/>
    <xf numFmtId="0" fontId="19" fillId="0" borderId="11" xfId="0" applyFont="1" applyBorder="1" applyAlignment="1"/>
    <xf numFmtId="0" fontId="20" fillId="0" borderId="11" xfId="0" applyFont="1" applyBorder="1" applyAlignment="1">
      <alignment horizontal="center"/>
    </xf>
    <xf numFmtId="0" fontId="20" fillId="0" borderId="11" xfId="0" applyFont="1" applyBorder="1" applyAlignment="1">
      <alignment wrapText="1"/>
    </xf>
    <xf numFmtId="0" fontId="20" fillId="0" borderId="11" xfId="0" applyFont="1" applyBorder="1" applyAlignment="1">
      <alignment horizontal="center" wrapText="1"/>
    </xf>
    <xf numFmtId="164" fontId="14" fillId="0" borderId="13" xfId="0" applyNumberFormat="1" applyFont="1" applyFill="1" applyBorder="1" applyAlignment="1">
      <alignment wrapText="1"/>
    </xf>
    <xf numFmtId="164" fontId="17" fillId="0" borderId="15" xfId="0" applyNumberFormat="1" applyFont="1" applyFill="1" applyBorder="1" applyAlignment="1">
      <alignment wrapText="1"/>
    </xf>
    <xf numFmtId="164" fontId="2" fillId="0" borderId="13" xfId="0" applyNumberFormat="1" applyFont="1" applyFill="1" applyBorder="1" applyAlignment="1">
      <alignment wrapText="1"/>
    </xf>
    <xf numFmtId="174" fontId="14" fillId="0" borderId="11" xfId="0" applyNumberFormat="1" applyFont="1" applyFill="1" applyBorder="1" applyAlignment="1">
      <alignment wrapText="1"/>
    </xf>
    <xf numFmtId="174" fontId="17" fillId="0" borderId="11" xfId="0" applyNumberFormat="1" applyFont="1" applyFill="1" applyBorder="1" applyAlignment="1">
      <alignment wrapText="1"/>
    </xf>
    <xf numFmtId="174" fontId="2" fillId="0" borderId="11" xfId="0" applyNumberFormat="1" applyFont="1" applyFill="1" applyBorder="1" applyAlignment="1">
      <alignment wrapText="1"/>
    </xf>
    <xf numFmtId="0" fontId="19" fillId="0" borderId="0" xfId="0" applyFont="1" applyAlignment="1">
      <alignment horizontal="center" vertical="center" wrapText="1"/>
    </xf>
    <xf numFmtId="3" fontId="0" fillId="0" borderId="11" xfId="0" applyNumberFormat="1" applyFont="1" applyBorder="1" applyAlignment="1"/>
    <xf numFmtId="0" fontId="9" fillId="0" borderId="11" xfId="0" applyFont="1" applyBorder="1" applyAlignment="1">
      <alignment horizontal="left" vertical="top" wrapText="1"/>
    </xf>
    <xf numFmtId="0" fontId="9" fillId="0" borderId="11" xfId="0" applyFont="1" applyBorder="1" applyAlignment="1">
      <alignment horizontal="left" vertical="top"/>
    </xf>
    <xf numFmtId="1" fontId="19" fillId="0" borderId="11" xfId="0" applyNumberFormat="1" applyFont="1" applyBorder="1" applyAlignment="1"/>
    <xf numFmtId="3" fontId="4" fillId="0" borderId="11" xfId="0" applyNumberFormat="1" applyFont="1" applyFill="1" applyBorder="1" applyAlignment="1">
      <alignment wrapText="1"/>
    </xf>
  </cellXfs>
  <cellStyles count="1">
    <cellStyle name="Normal" xfId="0" builtinId="0"/>
  </cellStyles>
  <dxfs count="1">
    <dxf>
      <fill>
        <patternFill patternType="none"/>
      </fill>
      <border>
        <left/>
        <right/>
        <top/>
        <bottom/>
      </border>
    </dxf>
  </dxfs>
  <tableStyles count="0" defaultTableStyle="TableStyleMedium2" defaultPivotStyle="PivotStyleLight16"/>
  <colors>
    <mruColors>
      <color rgb="FF25712E"/>
      <color rgb="FF556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6</xdr:row>
      <xdr:rowOff>0</xdr:rowOff>
    </xdr:to>
    <xdr:sp macro="" textlink="">
      <xdr:nvSpPr>
        <xdr:cNvPr id="1033" name="Rectangle 9" hidden="1">
          <a:extLst>
            <a:ext uri="{FF2B5EF4-FFF2-40B4-BE49-F238E27FC236}">
              <a16:creationId xmlns:a16="http://schemas.microsoft.com/office/drawing/2014/main" id="{00000000-0008-0000-0100-000009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2" name="AutoShape 9">
          <a:extLst>
            <a:ext uri="{FF2B5EF4-FFF2-40B4-BE49-F238E27FC236}">
              <a16:creationId xmlns:a16="http://schemas.microsoft.com/office/drawing/2014/main" id="{00000000-0008-0000-0100-000002000000}"/>
            </a:ext>
          </a:extLst>
        </xdr:cNvPr>
        <xdr:cNvSpPr>
          <a:spLocks noChangeArrowheads="1"/>
        </xdr:cNvSpPr>
      </xdr:nvSpPr>
      <xdr:spPr bwMode="auto">
        <a:xfrm>
          <a:off x="0" y="0"/>
          <a:ext cx="9620250" cy="10153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0" y="0"/>
          <a:ext cx="9620250" cy="10153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4" name="AutoShape 9">
          <a:extLst>
            <a:ext uri="{FF2B5EF4-FFF2-40B4-BE49-F238E27FC236}">
              <a16:creationId xmlns:a16="http://schemas.microsoft.com/office/drawing/2014/main" id="{00000000-0008-0000-0100-000004000000}"/>
            </a:ext>
          </a:extLst>
        </xdr:cNvPr>
        <xdr:cNvSpPr>
          <a:spLocks noChangeArrowheads="1"/>
        </xdr:cNvSpPr>
      </xdr:nvSpPr>
      <xdr:spPr bwMode="auto">
        <a:xfrm>
          <a:off x="0" y="0"/>
          <a:ext cx="11296650" cy="10229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5" name="AutoShape 9">
          <a:extLst>
            <a:ext uri="{FF2B5EF4-FFF2-40B4-BE49-F238E27FC236}">
              <a16:creationId xmlns:a16="http://schemas.microsoft.com/office/drawing/2014/main" id="{00000000-0008-0000-0100-000005000000}"/>
            </a:ext>
          </a:extLst>
        </xdr:cNvPr>
        <xdr:cNvSpPr>
          <a:spLocks noChangeArrowheads="1"/>
        </xdr:cNvSpPr>
      </xdr:nvSpPr>
      <xdr:spPr bwMode="auto">
        <a:xfrm>
          <a:off x="0" y="0"/>
          <a:ext cx="11296650" cy="10229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6" name="AutoShape 9">
          <a:extLst>
            <a:ext uri="{FF2B5EF4-FFF2-40B4-BE49-F238E27FC236}">
              <a16:creationId xmlns:a16="http://schemas.microsoft.com/office/drawing/2014/main" id="{00000000-0008-0000-0100-000006000000}"/>
            </a:ext>
          </a:extLst>
        </xdr:cNvPr>
        <xdr:cNvSpPr>
          <a:spLocks noChangeArrowheads="1"/>
        </xdr:cNvSpPr>
      </xdr:nvSpPr>
      <xdr:spPr bwMode="auto">
        <a:xfrm>
          <a:off x="0" y="0"/>
          <a:ext cx="11296650" cy="10229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0</xdr:colOff>
      <xdr:row>6</xdr:row>
      <xdr:rowOff>0</xdr:rowOff>
    </xdr:to>
    <xdr:sp macro="" textlink="">
      <xdr:nvSpPr>
        <xdr:cNvPr id="7" name="AutoShape 9">
          <a:extLst>
            <a:ext uri="{FF2B5EF4-FFF2-40B4-BE49-F238E27FC236}">
              <a16:creationId xmlns:a16="http://schemas.microsoft.com/office/drawing/2014/main" id="{00000000-0008-0000-0100-000007000000}"/>
            </a:ext>
          </a:extLst>
        </xdr:cNvPr>
        <xdr:cNvSpPr>
          <a:spLocks noChangeArrowheads="1"/>
        </xdr:cNvSpPr>
      </xdr:nvSpPr>
      <xdr:spPr bwMode="auto">
        <a:xfrm>
          <a:off x="0" y="0"/>
          <a:ext cx="11292840" cy="1022604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323850</xdr:colOff>
      <xdr:row>50</xdr:row>
      <xdr:rowOff>114300</xdr:rowOff>
    </xdr:to>
    <xdr:sp macro="" textlink="">
      <xdr:nvSpPr>
        <xdr:cNvPr id="2057" name="Rectangle 9" hidden="1">
          <a:extLst>
            <a:ext uri="{FF2B5EF4-FFF2-40B4-BE49-F238E27FC236}">
              <a16:creationId xmlns:a16="http://schemas.microsoft.com/office/drawing/2014/main" id="{00000000-0008-0000-0500-000009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323850</xdr:colOff>
      <xdr:row>50</xdr:row>
      <xdr:rowOff>114300</xdr:rowOff>
    </xdr:to>
    <xdr:sp macro="" textlink="">
      <xdr:nvSpPr>
        <xdr:cNvPr id="2" name="AutoShape 9">
          <a:extLst>
            <a:ext uri="{FF2B5EF4-FFF2-40B4-BE49-F238E27FC236}">
              <a16:creationId xmlns:a16="http://schemas.microsoft.com/office/drawing/2014/main" id="{00000000-0008-0000-0500-000002000000}"/>
            </a:ext>
          </a:extLst>
        </xdr:cNvPr>
        <xdr:cNvSpPr>
          <a:spLocks noChangeArrowheads="1"/>
        </xdr:cNvSpPr>
      </xdr:nvSpPr>
      <xdr:spPr bwMode="auto">
        <a:xfrm>
          <a:off x="0" y="0"/>
          <a:ext cx="9525000" cy="10067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323850</xdr:colOff>
      <xdr:row>50</xdr:row>
      <xdr:rowOff>114300</xdr:rowOff>
    </xdr:to>
    <xdr:sp macro="" textlink="">
      <xdr:nvSpPr>
        <xdr:cNvPr id="3" name="AutoShape 9">
          <a:extLst>
            <a:ext uri="{FF2B5EF4-FFF2-40B4-BE49-F238E27FC236}">
              <a16:creationId xmlns:a16="http://schemas.microsoft.com/office/drawing/2014/main" id="{00000000-0008-0000-0500-000003000000}"/>
            </a:ext>
          </a:extLst>
        </xdr:cNvPr>
        <xdr:cNvSpPr>
          <a:spLocks noChangeArrowheads="1"/>
        </xdr:cNvSpPr>
      </xdr:nvSpPr>
      <xdr:spPr bwMode="auto">
        <a:xfrm>
          <a:off x="0" y="0"/>
          <a:ext cx="9525000" cy="10067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323850</xdr:colOff>
      <xdr:row>50</xdr:row>
      <xdr:rowOff>114300</xdr:rowOff>
    </xdr:to>
    <xdr:sp macro="" textlink="">
      <xdr:nvSpPr>
        <xdr:cNvPr id="4" name="AutoShape 9">
          <a:extLst>
            <a:ext uri="{FF2B5EF4-FFF2-40B4-BE49-F238E27FC236}">
              <a16:creationId xmlns:a16="http://schemas.microsoft.com/office/drawing/2014/main" id="{00000000-0008-0000-0500-000004000000}"/>
            </a:ext>
          </a:extLst>
        </xdr:cNvPr>
        <xdr:cNvSpPr>
          <a:spLocks noChangeArrowheads="1"/>
        </xdr:cNvSpPr>
      </xdr:nvSpPr>
      <xdr:spPr bwMode="auto">
        <a:xfrm>
          <a:off x="0" y="0"/>
          <a:ext cx="9525000" cy="10067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323850</xdr:colOff>
      <xdr:row>50</xdr:row>
      <xdr:rowOff>114300</xdr:rowOff>
    </xdr:to>
    <xdr:sp macro="" textlink="">
      <xdr:nvSpPr>
        <xdr:cNvPr id="5" name="AutoShape 9">
          <a:extLst>
            <a:ext uri="{FF2B5EF4-FFF2-40B4-BE49-F238E27FC236}">
              <a16:creationId xmlns:a16="http://schemas.microsoft.com/office/drawing/2014/main" id="{00000000-0008-0000-0500-000005000000}"/>
            </a:ext>
          </a:extLst>
        </xdr:cNvPr>
        <xdr:cNvSpPr>
          <a:spLocks noChangeArrowheads="1"/>
        </xdr:cNvSpPr>
      </xdr:nvSpPr>
      <xdr:spPr bwMode="auto">
        <a:xfrm>
          <a:off x="0" y="0"/>
          <a:ext cx="9525000" cy="10067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781050</xdr:colOff>
      <xdr:row>50</xdr:row>
      <xdr:rowOff>114300</xdr:rowOff>
    </xdr:to>
    <xdr:sp macro="" textlink="">
      <xdr:nvSpPr>
        <xdr:cNvPr id="6" name="AutoShape 9">
          <a:extLst>
            <a:ext uri="{FF2B5EF4-FFF2-40B4-BE49-F238E27FC236}">
              <a16:creationId xmlns:a16="http://schemas.microsoft.com/office/drawing/2014/main" id="{00000000-0008-0000-0500-000006000000}"/>
            </a:ext>
          </a:extLst>
        </xdr:cNvPr>
        <xdr:cNvSpPr>
          <a:spLocks noChangeArrowheads="1"/>
        </xdr:cNvSpPr>
      </xdr:nvSpPr>
      <xdr:spPr bwMode="auto">
        <a:xfrm>
          <a:off x="0" y="0"/>
          <a:ext cx="9525000" cy="10067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7" name="AutoShape 9">
          <a:extLst>
            <a:ext uri="{FF2B5EF4-FFF2-40B4-BE49-F238E27FC236}">
              <a16:creationId xmlns:a16="http://schemas.microsoft.com/office/drawing/2014/main" id="{00000000-0008-0000-0500-000007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8" name="AutoShape 9">
          <a:extLst>
            <a:ext uri="{FF2B5EF4-FFF2-40B4-BE49-F238E27FC236}">
              <a16:creationId xmlns:a16="http://schemas.microsoft.com/office/drawing/2014/main" id="{00000000-0008-0000-0500-000008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9" name="AutoShape 9">
          <a:extLst>
            <a:ext uri="{FF2B5EF4-FFF2-40B4-BE49-F238E27FC236}">
              <a16:creationId xmlns:a16="http://schemas.microsoft.com/office/drawing/2014/main" id="{00000000-0008-0000-0500-000009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10" name="AutoShape 9">
          <a:extLst>
            <a:ext uri="{FF2B5EF4-FFF2-40B4-BE49-F238E27FC236}">
              <a16:creationId xmlns:a16="http://schemas.microsoft.com/office/drawing/2014/main" id="{00000000-0008-0000-0500-00000A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11" name="AutoShape 9">
          <a:extLst>
            <a:ext uri="{FF2B5EF4-FFF2-40B4-BE49-F238E27FC236}">
              <a16:creationId xmlns:a16="http://schemas.microsoft.com/office/drawing/2014/main" id="{00000000-0008-0000-0500-00000B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68580</xdr:colOff>
      <xdr:row>50</xdr:row>
      <xdr:rowOff>91440</xdr:rowOff>
    </xdr:to>
    <xdr:sp macro="" textlink="">
      <xdr:nvSpPr>
        <xdr:cNvPr id="12" name="AutoShape 9">
          <a:extLst>
            <a:ext uri="{FF2B5EF4-FFF2-40B4-BE49-F238E27FC236}">
              <a16:creationId xmlns:a16="http://schemas.microsoft.com/office/drawing/2014/main" id="{00000000-0008-0000-0500-00000C000000}"/>
            </a:ext>
          </a:extLst>
        </xdr:cNvPr>
        <xdr:cNvSpPr>
          <a:spLocks noChangeArrowheads="1"/>
        </xdr:cNvSpPr>
      </xdr:nvSpPr>
      <xdr:spPr bwMode="auto">
        <a:xfrm>
          <a:off x="0" y="0"/>
          <a:ext cx="9525000" cy="100660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142875</xdr:colOff>
      <xdr:row>50</xdr:row>
      <xdr:rowOff>114300</xdr:rowOff>
    </xdr:to>
    <xdr:sp macro="" textlink="">
      <xdr:nvSpPr>
        <xdr:cNvPr id="3078" name="Rectangle 6" hidden="1">
          <a:extLst>
            <a:ext uri="{FF2B5EF4-FFF2-40B4-BE49-F238E27FC236}">
              <a16:creationId xmlns:a16="http://schemas.microsoft.com/office/drawing/2014/main" id="{00000000-0008-0000-0600-000006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142875</xdr:colOff>
      <xdr:row>50</xdr:row>
      <xdr:rowOff>114300</xdr:rowOff>
    </xdr:to>
    <xdr:sp macro="" textlink="">
      <xdr:nvSpPr>
        <xdr:cNvPr id="2" name="AutoShape 6">
          <a:extLst>
            <a:ext uri="{FF2B5EF4-FFF2-40B4-BE49-F238E27FC236}">
              <a16:creationId xmlns:a16="http://schemas.microsoft.com/office/drawing/2014/main" id="{00000000-0008-0000-0600-000002000000}"/>
            </a:ext>
          </a:extLst>
        </xdr:cNvPr>
        <xdr:cNvSpPr>
          <a:spLocks noChangeArrowheads="1"/>
        </xdr:cNvSpPr>
      </xdr:nvSpPr>
      <xdr:spPr bwMode="auto">
        <a:xfrm>
          <a:off x="0" y="0"/>
          <a:ext cx="9696450" cy="9886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142875</xdr:colOff>
      <xdr:row>50</xdr:row>
      <xdr:rowOff>114300</xdr:rowOff>
    </xdr:to>
    <xdr:sp macro="" textlink="">
      <xdr:nvSpPr>
        <xdr:cNvPr id="3" name="AutoShape 6">
          <a:extLst>
            <a:ext uri="{FF2B5EF4-FFF2-40B4-BE49-F238E27FC236}">
              <a16:creationId xmlns:a16="http://schemas.microsoft.com/office/drawing/2014/main" id="{00000000-0008-0000-0600-000003000000}"/>
            </a:ext>
          </a:extLst>
        </xdr:cNvPr>
        <xdr:cNvSpPr>
          <a:spLocks noChangeArrowheads="1"/>
        </xdr:cNvSpPr>
      </xdr:nvSpPr>
      <xdr:spPr bwMode="auto">
        <a:xfrm>
          <a:off x="0" y="0"/>
          <a:ext cx="9696450" cy="9886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142875</xdr:colOff>
      <xdr:row>50</xdr:row>
      <xdr:rowOff>114300</xdr:rowOff>
    </xdr:to>
    <xdr:sp macro="" textlink="">
      <xdr:nvSpPr>
        <xdr:cNvPr id="4" name="AutoShape 6">
          <a:extLst>
            <a:ext uri="{FF2B5EF4-FFF2-40B4-BE49-F238E27FC236}">
              <a16:creationId xmlns:a16="http://schemas.microsoft.com/office/drawing/2014/main" id="{00000000-0008-0000-0600-000004000000}"/>
            </a:ext>
          </a:extLst>
        </xdr:cNvPr>
        <xdr:cNvSpPr>
          <a:spLocks noChangeArrowheads="1"/>
        </xdr:cNvSpPr>
      </xdr:nvSpPr>
      <xdr:spPr bwMode="auto">
        <a:xfrm>
          <a:off x="0" y="0"/>
          <a:ext cx="9696450" cy="9886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142875</xdr:colOff>
      <xdr:row>50</xdr:row>
      <xdr:rowOff>114300</xdr:rowOff>
    </xdr:to>
    <xdr:sp macro="" textlink="">
      <xdr:nvSpPr>
        <xdr:cNvPr id="5" name="AutoShape 6">
          <a:extLst>
            <a:ext uri="{FF2B5EF4-FFF2-40B4-BE49-F238E27FC236}">
              <a16:creationId xmlns:a16="http://schemas.microsoft.com/office/drawing/2014/main" id="{00000000-0008-0000-0600-000005000000}"/>
            </a:ext>
          </a:extLst>
        </xdr:cNvPr>
        <xdr:cNvSpPr>
          <a:spLocks noChangeArrowheads="1"/>
        </xdr:cNvSpPr>
      </xdr:nvSpPr>
      <xdr:spPr bwMode="auto">
        <a:xfrm>
          <a:off x="0" y="0"/>
          <a:ext cx="9696450" cy="9886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447675</xdr:colOff>
      <xdr:row>50</xdr:row>
      <xdr:rowOff>114300</xdr:rowOff>
    </xdr:to>
    <xdr:sp macro="" textlink="">
      <xdr:nvSpPr>
        <xdr:cNvPr id="6" name="AutoShape 6">
          <a:extLst>
            <a:ext uri="{FF2B5EF4-FFF2-40B4-BE49-F238E27FC236}">
              <a16:creationId xmlns:a16="http://schemas.microsoft.com/office/drawing/2014/main" id="{00000000-0008-0000-0600-000006000000}"/>
            </a:ext>
          </a:extLst>
        </xdr:cNvPr>
        <xdr:cNvSpPr>
          <a:spLocks noChangeArrowheads="1"/>
        </xdr:cNvSpPr>
      </xdr:nvSpPr>
      <xdr:spPr bwMode="auto">
        <a:xfrm>
          <a:off x="0" y="0"/>
          <a:ext cx="9696450" cy="9886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8" name="AutoShape 6">
          <a:extLst>
            <a:ext uri="{FF2B5EF4-FFF2-40B4-BE49-F238E27FC236}">
              <a16:creationId xmlns:a16="http://schemas.microsoft.com/office/drawing/2014/main" id="{00000000-0008-0000-0600-000008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9" name="AutoShape 6">
          <a:extLst>
            <a:ext uri="{FF2B5EF4-FFF2-40B4-BE49-F238E27FC236}">
              <a16:creationId xmlns:a16="http://schemas.microsoft.com/office/drawing/2014/main" id="{00000000-0008-0000-0600-000009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10" name="AutoShape 6">
          <a:extLst>
            <a:ext uri="{FF2B5EF4-FFF2-40B4-BE49-F238E27FC236}">
              <a16:creationId xmlns:a16="http://schemas.microsoft.com/office/drawing/2014/main" id="{00000000-0008-0000-0600-00000A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11" name="AutoShape 6">
          <a:extLst>
            <a:ext uri="{FF2B5EF4-FFF2-40B4-BE49-F238E27FC236}">
              <a16:creationId xmlns:a16="http://schemas.microsoft.com/office/drawing/2014/main" id="{00000000-0008-0000-0600-00000B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807720</xdr:colOff>
      <xdr:row>50</xdr:row>
      <xdr:rowOff>99060</xdr:rowOff>
    </xdr:to>
    <xdr:sp macro="" textlink="">
      <xdr:nvSpPr>
        <xdr:cNvPr id="12" name="AutoShape 6">
          <a:extLst>
            <a:ext uri="{FF2B5EF4-FFF2-40B4-BE49-F238E27FC236}">
              <a16:creationId xmlns:a16="http://schemas.microsoft.com/office/drawing/2014/main" id="{00000000-0008-0000-0600-00000C000000}"/>
            </a:ext>
          </a:extLst>
        </xdr:cNvPr>
        <xdr:cNvSpPr>
          <a:spLocks noChangeArrowheads="1"/>
        </xdr:cNvSpPr>
      </xdr:nvSpPr>
      <xdr:spPr bwMode="auto">
        <a:xfrm>
          <a:off x="0" y="0"/>
          <a:ext cx="9692640" cy="98907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3562350</xdr:colOff>
      <xdr:row>50</xdr:row>
      <xdr:rowOff>114300</xdr:rowOff>
    </xdr:to>
    <xdr:sp macro="" textlink="">
      <xdr:nvSpPr>
        <xdr:cNvPr id="4100" name="Rectangle 4" hidden="1">
          <a:extLst>
            <a:ext uri="{FF2B5EF4-FFF2-40B4-BE49-F238E27FC236}">
              <a16:creationId xmlns:a16="http://schemas.microsoft.com/office/drawing/2014/main" id="{00000000-0008-0000-0700-0000041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3562350</xdr:colOff>
      <xdr:row>50</xdr:row>
      <xdr:rowOff>114300</xdr:rowOff>
    </xdr:to>
    <xdr:sp macro="" textlink="">
      <xdr:nvSpPr>
        <xdr:cNvPr id="2" name="AutoShape 4">
          <a:extLst>
            <a:ext uri="{FF2B5EF4-FFF2-40B4-BE49-F238E27FC236}">
              <a16:creationId xmlns:a16="http://schemas.microsoft.com/office/drawing/2014/main" id="{00000000-0008-0000-07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3562350</xdr:colOff>
      <xdr:row>50</xdr:row>
      <xdr:rowOff>114300</xdr:rowOff>
    </xdr:to>
    <xdr:sp macro="" textlink="">
      <xdr:nvSpPr>
        <xdr:cNvPr id="3" name="AutoShape 4">
          <a:extLst>
            <a:ext uri="{FF2B5EF4-FFF2-40B4-BE49-F238E27FC236}">
              <a16:creationId xmlns:a16="http://schemas.microsoft.com/office/drawing/2014/main" id="{00000000-0008-0000-0700-000003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3562350</xdr:colOff>
      <xdr:row>50</xdr:row>
      <xdr:rowOff>114300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3562350</xdr:colOff>
      <xdr:row>50</xdr:row>
      <xdr:rowOff>114300</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3138488</xdr:colOff>
      <xdr:row>50</xdr:row>
      <xdr:rowOff>114300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7" name="AutoShape 4">
          <a:extLst>
            <a:ext uri="{FF2B5EF4-FFF2-40B4-BE49-F238E27FC236}">
              <a16:creationId xmlns:a16="http://schemas.microsoft.com/office/drawing/2014/main" id="{00000000-0008-0000-07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8" name="AutoShape 4">
          <a:extLst>
            <a:ext uri="{FF2B5EF4-FFF2-40B4-BE49-F238E27FC236}">
              <a16:creationId xmlns:a16="http://schemas.microsoft.com/office/drawing/2014/main" id="{00000000-0008-0000-07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9" name="AutoShape 4">
          <a:extLst>
            <a:ext uri="{FF2B5EF4-FFF2-40B4-BE49-F238E27FC236}">
              <a16:creationId xmlns:a16="http://schemas.microsoft.com/office/drawing/2014/main" id="{00000000-0008-0000-07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10" name="AutoShape 4">
          <a:extLst>
            <a:ext uri="{FF2B5EF4-FFF2-40B4-BE49-F238E27FC236}">
              <a16:creationId xmlns:a16="http://schemas.microsoft.com/office/drawing/2014/main" id="{00000000-0008-0000-07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11" name="AutoShape 4">
          <a:extLst>
            <a:ext uri="{FF2B5EF4-FFF2-40B4-BE49-F238E27FC236}">
              <a16:creationId xmlns:a16="http://schemas.microsoft.com/office/drawing/2014/main" id="{00000000-0008-0000-07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3390900</xdr:colOff>
      <xdr:row>50</xdr:row>
      <xdr:rowOff>91440</xdr:rowOff>
    </xdr:to>
    <xdr:sp macro="" textlink="">
      <xdr:nvSpPr>
        <xdr:cNvPr id="12" name="AutoShape 4">
          <a:extLst>
            <a:ext uri="{FF2B5EF4-FFF2-40B4-BE49-F238E27FC236}">
              <a16:creationId xmlns:a16="http://schemas.microsoft.com/office/drawing/2014/main" id="{00000000-0008-0000-07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workbookViewId="0"/>
  </sheetViews>
  <sheetFormatPr defaultColWidth="17.28515625" defaultRowHeight="15" customHeight="1"/>
  <cols>
    <col min="1" max="1" width="106.85546875" customWidth="1"/>
  </cols>
  <sheetData>
    <row r="1" spans="1:1" ht="18">
      <c r="A1" s="1"/>
    </row>
    <row r="2" spans="1:1" ht="18">
      <c r="A2" s="1" t="s">
        <v>0</v>
      </c>
    </row>
    <row r="3" spans="1:1" ht="15" customHeight="1">
      <c r="A3" s="2"/>
    </row>
    <row r="4" spans="1:1" ht="15" customHeight="1">
      <c r="A4" s="3" t="s">
        <v>1</v>
      </c>
    </row>
    <row r="5" spans="1:1" ht="15" customHeight="1">
      <c r="A5" s="4" t="s">
        <v>2</v>
      </c>
    </row>
    <row r="6" spans="1:1" ht="15" customHeight="1">
      <c r="A6" s="5"/>
    </row>
    <row r="7" spans="1:1" ht="15" customHeight="1">
      <c r="A7" s="3" t="s">
        <v>3</v>
      </c>
    </row>
    <row r="8" spans="1:1" ht="15" customHeight="1">
      <c r="A8" s="3" t="s">
        <v>4</v>
      </c>
    </row>
    <row r="9" spans="1:1" ht="15" customHeight="1">
      <c r="A9" s="6"/>
    </row>
    <row r="10" spans="1:1" ht="15" customHeight="1">
      <c r="A10" s="3" t="s">
        <v>5</v>
      </c>
    </row>
    <row r="11" spans="1:1" ht="15" customHeight="1">
      <c r="A11" s="3" t="s">
        <v>6</v>
      </c>
    </row>
    <row r="12" spans="1:1" ht="15" customHeight="1">
      <c r="A12" s="3" t="s">
        <v>7</v>
      </c>
    </row>
    <row r="13" spans="1:1" ht="15" customHeight="1">
      <c r="A13" s="5"/>
    </row>
    <row r="14" spans="1:1" ht="15" customHeight="1">
      <c r="A14" s="3" t="s">
        <v>8</v>
      </c>
    </row>
    <row r="15" spans="1:1" ht="15" customHeight="1">
      <c r="A15" s="3"/>
    </row>
    <row r="16" spans="1:1" ht="15" customHeight="1">
      <c r="A16" s="7" t="s">
        <v>9</v>
      </c>
    </row>
    <row r="17" spans="1:1" ht="15" customHeight="1">
      <c r="A17" s="5"/>
    </row>
    <row r="18" spans="1:1" ht="15" customHeight="1">
      <c r="A18" s="3" t="s">
        <v>10</v>
      </c>
    </row>
    <row r="19" spans="1:1" ht="15" customHeight="1">
      <c r="A19" s="3"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902"/>
  <sheetViews>
    <sheetView tabSelected="1" zoomScaleNormal="100" zoomScalePageLayoutView="55" workbookViewId="0">
      <selection activeCell="D21" sqref="D21"/>
    </sheetView>
  </sheetViews>
  <sheetFormatPr defaultColWidth="17.28515625" defaultRowHeight="15" customHeight="1"/>
  <cols>
    <col min="1" max="1" width="16.42578125" customWidth="1"/>
    <col min="2" max="4" width="13.85546875" customWidth="1"/>
    <col min="5" max="5" width="13.5703125" customWidth="1"/>
    <col min="6" max="6" width="12.7109375" customWidth="1"/>
    <col min="7" max="7" width="19.140625" customWidth="1"/>
    <col min="8" max="8" width="18.7109375" customWidth="1"/>
    <col min="9" max="9" width="15.42578125" customWidth="1"/>
    <col min="10" max="10" width="13.7109375" customWidth="1"/>
    <col min="11" max="11" width="13.28515625" customWidth="1"/>
    <col min="12" max="12" width="13.5703125" customWidth="1"/>
    <col min="13" max="14" width="14.28515625" customWidth="1"/>
    <col min="15" max="15" width="16.7109375" customWidth="1"/>
    <col min="16" max="16" width="15.140625" customWidth="1"/>
    <col min="17" max="17" width="13.85546875" customWidth="1"/>
    <col min="18" max="18" width="13.28515625" customWidth="1"/>
    <col min="19" max="19" width="12.85546875" customWidth="1"/>
    <col min="20" max="21" width="11.140625" customWidth="1"/>
    <col min="22" max="22" width="10.140625" customWidth="1"/>
    <col min="23" max="23" width="13.140625" customWidth="1"/>
  </cols>
  <sheetData>
    <row r="1" spans="1:39" ht="68.25" customHeight="1">
      <c r="A1" s="190" t="s">
        <v>12</v>
      </c>
      <c r="B1" s="191" t="s">
        <v>411</v>
      </c>
      <c r="C1" s="191" t="s">
        <v>412</v>
      </c>
      <c r="D1" s="192" t="s">
        <v>413</v>
      </c>
      <c r="E1" s="194" t="s">
        <v>453</v>
      </c>
      <c r="F1" s="193" t="s">
        <v>14</v>
      </c>
      <c r="G1" s="194" t="s">
        <v>402</v>
      </c>
      <c r="H1" s="194" t="s">
        <v>409</v>
      </c>
      <c r="I1" s="247" t="s">
        <v>410</v>
      </c>
      <c r="J1" s="195" t="s">
        <v>403</v>
      </c>
      <c r="K1" s="195" t="s">
        <v>404</v>
      </c>
      <c r="L1" s="195" t="s">
        <v>405</v>
      </c>
      <c r="M1" s="195" t="s">
        <v>406</v>
      </c>
      <c r="N1" s="195" t="s">
        <v>407</v>
      </c>
      <c r="O1" s="195" t="s">
        <v>210</v>
      </c>
      <c r="P1" s="196" t="s">
        <v>408</v>
      </c>
      <c r="Q1" s="188" t="s">
        <v>438</v>
      </c>
      <c r="R1" s="188" t="s">
        <v>437</v>
      </c>
      <c r="S1" s="242" t="s">
        <v>440</v>
      </c>
      <c r="T1" s="242" t="s">
        <v>444</v>
      </c>
      <c r="U1" s="242" t="s">
        <v>442</v>
      </c>
      <c r="V1" s="242" t="s">
        <v>446</v>
      </c>
      <c r="W1" s="242" t="s">
        <v>448</v>
      </c>
      <c r="X1" s="229" t="s">
        <v>452</v>
      </c>
    </row>
    <row r="2" spans="1:39" s="178" customFormat="1" ht="22.15" customHeight="1">
      <c r="A2" s="170" t="s">
        <v>96</v>
      </c>
      <c r="B2" s="171">
        <v>35806</v>
      </c>
      <c r="C2" s="171">
        <v>12996</v>
      </c>
      <c r="D2" s="171">
        <v>15191</v>
      </c>
      <c r="E2" s="181">
        <v>325</v>
      </c>
      <c r="F2" s="169">
        <f t="shared" ref="F2:F9" si="0">(E2/ B2)</f>
        <v>9.0766910573646872E-3</v>
      </c>
      <c r="G2" s="239">
        <v>40405864</v>
      </c>
      <c r="H2" s="239">
        <v>39927237</v>
      </c>
      <c r="I2" s="239">
        <f t="shared" ref="I2:I9" si="1">H2-O2</f>
        <v>27926611</v>
      </c>
      <c r="J2" s="184">
        <v>2176953</v>
      </c>
      <c r="K2" s="183">
        <v>8169222</v>
      </c>
      <c r="L2" s="183">
        <v>1614544</v>
      </c>
      <c r="M2" s="185">
        <v>11240396</v>
      </c>
      <c r="N2" s="185">
        <v>1091602</v>
      </c>
      <c r="O2" s="185">
        <v>12000626</v>
      </c>
      <c r="P2" s="186">
        <v>1534450</v>
      </c>
      <c r="Q2" s="197">
        <v>5.4523006437936089E-2</v>
      </c>
      <c r="R2" s="197">
        <v>0.20460273772512733</v>
      </c>
      <c r="S2" s="197">
        <v>4.0437158223595587E-2</v>
      </c>
      <c r="T2" s="197">
        <v>2.7339783115971687E-2</v>
      </c>
      <c r="U2" s="197">
        <v>0.28152200964970353</v>
      </c>
      <c r="V2" s="197">
        <v>0.30056239553966629</v>
      </c>
      <c r="W2" s="197">
        <v>3.8431159160850527E-2</v>
      </c>
      <c r="X2" s="228">
        <f t="shared" ref="X2:X9" si="2">G2/B2</f>
        <v>1128.466290565827</v>
      </c>
      <c r="Y2" s="189"/>
    </row>
    <row r="3" spans="1:39" ht="17.45" customHeight="1">
      <c r="A3" s="199" t="s">
        <v>101</v>
      </c>
      <c r="B3" s="200">
        <v>33749</v>
      </c>
      <c r="C3" s="200">
        <v>13667</v>
      </c>
      <c r="D3" s="200">
        <v>19477</v>
      </c>
      <c r="E3" s="201">
        <v>358</v>
      </c>
      <c r="F3" s="202">
        <f t="shared" si="0"/>
        <v>1.0607721710272897E-2</v>
      </c>
      <c r="G3" s="240">
        <v>47363221</v>
      </c>
      <c r="H3" s="240">
        <v>46062544</v>
      </c>
      <c r="I3" s="240">
        <f t="shared" si="1"/>
        <v>32870838</v>
      </c>
      <c r="J3" s="203">
        <v>5178990</v>
      </c>
      <c r="K3" s="203">
        <v>11842847</v>
      </c>
      <c r="L3" s="203">
        <v>1178868</v>
      </c>
      <c r="M3" s="203">
        <v>9367507</v>
      </c>
      <c r="N3" s="203">
        <v>2271066</v>
      </c>
      <c r="O3" s="203">
        <v>13191706</v>
      </c>
      <c r="P3" s="204">
        <v>2476132</v>
      </c>
      <c r="Q3" s="197">
        <v>0.11243386817714628</v>
      </c>
      <c r="R3" s="197">
        <v>0.2571036241506765</v>
      </c>
      <c r="S3" s="197">
        <v>2.5592767954805102E-2</v>
      </c>
      <c r="T3" s="197">
        <v>4.9303963758493233E-2</v>
      </c>
      <c r="U3" s="197">
        <v>0.20336495092411744</v>
      </c>
      <c r="V3" s="197">
        <v>0.28638683091407197</v>
      </c>
      <c r="W3" s="197">
        <v>5.3755867239985704E-2</v>
      </c>
      <c r="X3" s="228">
        <f t="shared" si="2"/>
        <v>1403.3962784082491</v>
      </c>
    </row>
    <row r="4" spans="1:39" s="174" customFormat="1" ht="12.75" customHeight="1">
      <c r="A4" s="170" t="s">
        <v>42</v>
      </c>
      <c r="B4" s="171">
        <v>35495</v>
      </c>
      <c r="C4" s="171">
        <v>14969</v>
      </c>
      <c r="D4" s="171">
        <v>34428</v>
      </c>
      <c r="E4" s="181">
        <v>732</v>
      </c>
      <c r="F4" s="169">
        <f t="shared" si="0"/>
        <v>2.0622622904634454E-2</v>
      </c>
      <c r="G4" s="239">
        <v>101978610</v>
      </c>
      <c r="H4" s="239">
        <v>97787672</v>
      </c>
      <c r="I4" s="241">
        <f t="shared" si="1"/>
        <v>76215340</v>
      </c>
      <c r="J4" s="183">
        <v>9119855</v>
      </c>
      <c r="K4" s="183">
        <v>23669246</v>
      </c>
      <c r="L4" s="183">
        <v>1071301</v>
      </c>
      <c r="M4" s="185">
        <v>15838092</v>
      </c>
      <c r="N4" s="185">
        <v>4848619</v>
      </c>
      <c r="O4" s="185">
        <v>21572332</v>
      </c>
      <c r="P4" s="186">
        <v>17840438</v>
      </c>
      <c r="Q4" s="197">
        <v>9.3261807071140831E-2</v>
      </c>
      <c r="R4" s="197">
        <v>0.24204734110042012</v>
      </c>
      <c r="S4" s="197">
        <v>1.0955378915248131E-2</v>
      </c>
      <c r="T4" s="197">
        <v>4.9583131501484155E-2</v>
      </c>
      <c r="U4" s="197">
        <v>0.16196409706941381</v>
      </c>
      <c r="V4" s="197">
        <v>0.22060379962823945</v>
      </c>
      <c r="W4" s="197">
        <v>0.18244056367350683</v>
      </c>
      <c r="X4" s="228">
        <f t="shared" si="2"/>
        <v>2873.0415551486126</v>
      </c>
    </row>
    <row r="5" spans="1:39" ht="12.75" customHeight="1">
      <c r="A5" s="170" t="s">
        <v>76</v>
      </c>
      <c r="B5" s="171">
        <v>27839</v>
      </c>
      <c r="C5" s="171">
        <v>10588</v>
      </c>
      <c r="D5" s="171">
        <v>16110</v>
      </c>
      <c r="E5" s="181">
        <v>214</v>
      </c>
      <c r="F5" s="169">
        <f t="shared" si="0"/>
        <v>7.6870577247745969E-3</v>
      </c>
      <c r="G5" s="239">
        <v>30412634</v>
      </c>
      <c r="H5" s="239">
        <v>27152775</v>
      </c>
      <c r="I5" s="241">
        <f t="shared" si="1"/>
        <v>21240891</v>
      </c>
      <c r="J5" s="183">
        <v>3836692</v>
      </c>
      <c r="K5" s="183">
        <v>6167905</v>
      </c>
      <c r="L5" s="183">
        <v>555943</v>
      </c>
      <c r="M5" s="185">
        <v>7398375</v>
      </c>
      <c r="N5" s="185">
        <v>433755</v>
      </c>
      <c r="O5" s="185">
        <v>5911884</v>
      </c>
      <c r="P5" s="186">
        <v>2165614</v>
      </c>
      <c r="Q5" s="197">
        <v>0.14130018018416166</v>
      </c>
      <c r="R5" s="197">
        <v>0.22715560380108479</v>
      </c>
      <c r="S5" s="197">
        <v>2.0474629204565647E-2</v>
      </c>
      <c r="T5" s="197">
        <v>1.5974610329883409E-2</v>
      </c>
      <c r="U5" s="197">
        <v>0.27247215063653712</v>
      </c>
      <c r="V5" s="197">
        <v>0.21772669644262879</v>
      </c>
      <c r="W5" s="197">
        <v>7.9756636292239003E-2</v>
      </c>
      <c r="X5" s="228">
        <f t="shared" si="2"/>
        <v>1092.4470706562736</v>
      </c>
    </row>
    <row r="6" spans="1:39" ht="21" customHeight="1">
      <c r="A6" s="170" t="s">
        <v>64</v>
      </c>
      <c r="B6" s="171">
        <v>41268</v>
      </c>
      <c r="C6" s="171">
        <v>15959</v>
      </c>
      <c r="D6" s="171">
        <v>26949</v>
      </c>
      <c r="E6" s="181">
        <v>397</v>
      </c>
      <c r="F6" s="169">
        <f t="shared" si="0"/>
        <v>9.6200445866046324E-3</v>
      </c>
      <c r="G6" s="239">
        <v>56235009</v>
      </c>
      <c r="H6" s="239">
        <v>53432558</v>
      </c>
      <c r="I6" s="239">
        <f t="shared" si="1"/>
        <v>42300592</v>
      </c>
      <c r="J6" s="183">
        <v>9068330</v>
      </c>
      <c r="K6" s="183">
        <v>11314808</v>
      </c>
      <c r="L6" s="183">
        <v>694741</v>
      </c>
      <c r="M6" s="185">
        <v>13483916</v>
      </c>
      <c r="N6" s="185">
        <v>2951622</v>
      </c>
      <c r="O6" s="185">
        <v>11131966</v>
      </c>
      <c r="P6" s="186">
        <v>3936682</v>
      </c>
      <c r="Q6" s="197">
        <v>0.1697154382913878</v>
      </c>
      <c r="R6" s="197">
        <v>0.21175868091510797</v>
      </c>
      <c r="S6" s="197">
        <v>1.3002203637714668E-2</v>
      </c>
      <c r="T6" s="197">
        <v>5.5240140290494795E-2</v>
      </c>
      <c r="U6" s="197">
        <v>0.25235392997655098</v>
      </c>
      <c r="V6" s="197">
        <v>0.20833675977107441</v>
      </c>
      <c r="W6" s="197">
        <v>7.367571659211973E-2</v>
      </c>
      <c r="X6" s="228">
        <f t="shared" si="2"/>
        <v>1362.6783221866822</v>
      </c>
    </row>
    <row r="7" spans="1:39" ht="12.75" customHeight="1">
      <c r="A7" s="170" t="s">
        <v>23</v>
      </c>
      <c r="B7" s="171">
        <v>35152</v>
      </c>
      <c r="C7" s="171">
        <v>14401</v>
      </c>
      <c r="D7" s="171">
        <v>17697</v>
      </c>
      <c r="E7" s="181">
        <v>371</v>
      </c>
      <c r="F7" s="169">
        <f t="shared" si="0"/>
        <v>1.0554164770141101E-2</v>
      </c>
      <c r="G7" s="239">
        <v>40958515</v>
      </c>
      <c r="H7" s="239">
        <v>41121741</v>
      </c>
      <c r="I7" s="239">
        <f t="shared" si="1"/>
        <v>32661137</v>
      </c>
      <c r="J7" s="183">
        <v>4964415</v>
      </c>
      <c r="K7" s="183">
        <v>9916848</v>
      </c>
      <c r="L7" s="183">
        <v>914252</v>
      </c>
      <c r="M7" s="185">
        <v>13163462</v>
      </c>
      <c r="N7" s="185">
        <v>814431</v>
      </c>
      <c r="O7" s="185">
        <v>8460604</v>
      </c>
      <c r="P7" s="186">
        <v>2887729</v>
      </c>
      <c r="Q7" s="197">
        <v>0.12072482534239005</v>
      </c>
      <c r="R7" s="197">
        <v>0.2411582719710238</v>
      </c>
      <c r="S7" s="197">
        <v>2.2232813537734212E-2</v>
      </c>
      <c r="T7" s="197">
        <v>1.9805362812824485E-2</v>
      </c>
      <c r="U7" s="197">
        <v>0.32010954983642353</v>
      </c>
      <c r="V7" s="197">
        <v>0.20574527717588612</v>
      </c>
      <c r="W7" s="197">
        <v>7.0223899323717837E-2</v>
      </c>
      <c r="X7" s="228">
        <f t="shared" si="2"/>
        <v>1165.1830621301774</v>
      </c>
    </row>
    <row r="8" spans="1:39" ht="12.75" customHeight="1">
      <c r="A8" s="170" t="s">
        <v>70</v>
      </c>
      <c r="B8" s="171">
        <v>34855</v>
      </c>
      <c r="C8" s="171">
        <v>15536</v>
      </c>
      <c r="D8" s="171">
        <v>25404</v>
      </c>
      <c r="E8" s="181">
        <v>440</v>
      </c>
      <c r="F8" s="169">
        <f t="shared" si="0"/>
        <v>1.2623726868455028E-2</v>
      </c>
      <c r="G8" s="239">
        <v>46646357</v>
      </c>
      <c r="H8" s="239">
        <v>42816955</v>
      </c>
      <c r="I8" s="239">
        <f t="shared" si="1"/>
        <v>34210735</v>
      </c>
      <c r="J8" s="184">
        <v>6990415</v>
      </c>
      <c r="K8" s="183">
        <v>11614637</v>
      </c>
      <c r="L8" s="183">
        <v>592581</v>
      </c>
      <c r="M8" s="185">
        <v>11521443</v>
      </c>
      <c r="N8" s="185">
        <v>2418146</v>
      </c>
      <c r="O8" s="185">
        <v>8606220</v>
      </c>
      <c r="P8" s="186">
        <v>4383933</v>
      </c>
      <c r="Q8" s="197">
        <v>0.16326277756089849</v>
      </c>
      <c r="R8" s="197">
        <v>0.27126256409406041</v>
      </c>
      <c r="S8" s="197">
        <v>1.3839867874770637E-2</v>
      </c>
      <c r="T8" s="197">
        <v>5.6476365495864898E-2</v>
      </c>
      <c r="U8" s="197">
        <v>0.26908599642361303</v>
      </c>
      <c r="V8" s="197">
        <v>0.20100028131379263</v>
      </c>
      <c r="W8" s="197">
        <v>0.10238778072845209</v>
      </c>
      <c r="X8" s="228">
        <f t="shared" si="2"/>
        <v>1338.2974322191938</v>
      </c>
    </row>
    <row r="9" spans="1:39" ht="18" customHeight="1">
      <c r="A9" s="177" t="s">
        <v>19</v>
      </c>
      <c r="B9" s="179">
        <v>27482</v>
      </c>
      <c r="C9" s="179">
        <v>11905</v>
      </c>
      <c r="D9" s="179">
        <v>17544</v>
      </c>
      <c r="E9" s="180">
        <v>213</v>
      </c>
      <c r="F9" s="169">
        <f t="shared" si="0"/>
        <v>7.7505276180772874E-3</v>
      </c>
      <c r="G9" s="241">
        <v>34248958</v>
      </c>
      <c r="H9" s="241">
        <v>33469956</v>
      </c>
      <c r="I9" s="239">
        <f t="shared" si="1"/>
        <v>28076590</v>
      </c>
      <c r="J9" s="182">
        <v>3976059</v>
      </c>
      <c r="K9" s="182">
        <v>6823531</v>
      </c>
      <c r="L9" s="182">
        <v>1511288</v>
      </c>
      <c r="M9" s="182">
        <v>10708881</v>
      </c>
      <c r="N9" s="182">
        <v>1207857</v>
      </c>
      <c r="O9" s="182">
        <v>5393366</v>
      </c>
      <c r="P9" s="182">
        <v>3235018</v>
      </c>
      <c r="Q9" s="197">
        <v>0.11879486785103631</v>
      </c>
      <c r="R9" s="197">
        <v>0.20387033075275032</v>
      </c>
      <c r="S9" s="197">
        <v>4.5153569965852361E-2</v>
      </c>
      <c r="T9" s="197">
        <v>3.6087797665464515E-2</v>
      </c>
      <c r="U9" s="197">
        <v>0.31995503669021852</v>
      </c>
      <c r="V9" s="197">
        <v>0.16114051658747325</v>
      </c>
      <c r="W9" s="197">
        <v>9.6654384606899388E-2</v>
      </c>
      <c r="X9" s="228">
        <f t="shared" si="2"/>
        <v>1246.2323702787278</v>
      </c>
    </row>
    <row r="10" spans="1:39" ht="12.75" customHeight="1">
      <c r="A10" s="207"/>
      <c r="B10" s="208"/>
      <c r="C10" s="208"/>
      <c r="D10" s="208"/>
      <c r="E10" s="209"/>
      <c r="F10" s="210"/>
      <c r="G10" s="211"/>
      <c r="H10" s="211"/>
      <c r="I10" s="211"/>
      <c r="J10" s="212"/>
      <c r="K10" s="212"/>
      <c r="L10" s="213"/>
      <c r="M10" s="214"/>
      <c r="N10" s="214"/>
      <c r="O10" s="214"/>
      <c r="P10" s="215"/>
      <c r="Q10" s="172"/>
      <c r="R10" s="172"/>
      <c r="S10" s="172"/>
      <c r="T10" s="172"/>
      <c r="U10" s="172"/>
      <c r="V10" s="172"/>
      <c r="W10" s="172"/>
      <c r="X10" s="167"/>
      <c r="Y10" s="167"/>
      <c r="Z10" s="167"/>
      <c r="AA10" s="167"/>
      <c r="AB10" s="167"/>
      <c r="AC10" s="167"/>
      <c r="AD10" s="167"/>
      <c r="AE10" s="167"/>
      <c r="AF10" s="167"/>
      <c r="AG10" s="167"/>
      <c r="AH10" s="167"/>
      <c r="AI10" s="167"/>
      <c r="AJ10" s="167"/>
      <c r="AK10" s="167"/>
      <c r="AL10" s="167"/>
      <c r="AM10" s="167"/>
    </row>
    <row r="11" spans="1:39" ht="12.75" customHeight="1">
      <c r="A11" s="216" t="s">
        <v>115</v>
      </c>
      <c r="B11" s="217">
        <f t="shared" ref="B11:P11" si="3">AVERAGE(B3:B9)</f>
        <v>33691.428571428572</v>
      </c>
      <c r="C11" s="217">
        <f t="shared" si="3"/>
        <v>13860.714285714286</v>
      </c>
      <c r="D11" s="217">
        <f t="shared" si="3"/>
        <v>22515.571428571428</v>
      </c>
      <c r="E11" s="218">
        <f t="shared" si="3"/>
        <v>389.28571428571428</v>
      </c>
      <c r="F11" s="219">
        <f t="shared" si="3"/>
        <v>1.1352266597565715E-2</v>
      </c>
      <c r="G11" s="220">
        <f t="shared" si="3"/>
        <v>51120472</v>
      </c>
      <c r="H11" s="220">
        <f t="shared" si="3"/>
        <v>48834885.857142858</v>
      </c>
      <c r="I11" s="220">
        <f t="shared" si="3"/>
        <v>38225160.428571425</v>
      </c>
      <c r="J11" s="220">
        <f t="shared" si="3"/>
        <v>6162108</v>
      </c>
      <c r="K11" s="220">
        <f t="shared" si="3"/>
        <v>11621403.142857144</v>
      </c>
      <c r="L11" s="220">
        <f t="shared" si="3"/>
        <v>931282</v>
      </c>
      <c r="M11" s="220">
        <f t="shared" si="3"/>
        <v>11640239.428571429</v>
      </c>
      <c r="N11" s="220">
        <f t="shared" si="3"/>
        <v>2135070.8571428573</v>
      </c>
      <c r="O11" s="220">
        <f t="shared" si="3"/>
        <v>10609725.428571429</v>
      </c>
      <c r="P11" s="220">
        <f t="shared" si="3"/>
        <v>5275078</v>
      </c>
      <c r="Q11" s="197">
        <v>0.12582213769213699</v>
      </c>
      <c r="R11" s="197">
        <v>0.23098740191569014</v>
      </c>
      <c r="S11" s="197">
        <v>2.5819001485576889E-2</v>
      </c>
      <c r="T11" s="197">
        <v>3.7175431924142431E-2</v>
      </c>
      <c r="U11" s="197">
        <v>0.27412337487673771</v>
      </c>
      <c r="V11" s="197">
        <v>0.225842679677799</v>
      </c>
      <c r="W11" s="197">
        <v>7.3555063420609176E-2</v>
      </c>
      <c r="X11" s="221">
        <f>AVERAGE(X3:X9)</f>
        <v>1497.3251558611307</v>
      </c>
    </row>
    <row r="12" spans="1:39" ht="12.75" customHeight="1">
      <c r="A12" s="216" t="s">
        <v>116</v>
      </c>
      <c r="B12" s="217">
        <f t="shared" ref="B12:P12" si="4">MIN(B3:B9)</f>
        <v>27482</v>
      </c>
      <c r="C12" s="217">
        <f t="shared" si="4"/>
        <v>10588</v>
      </c>
      <c r="D12" s="217">
        <f t="shared" si="4"/>
        <v>16110</v>
      </c>
      <c r="E12" s="222">
        <f t="shared" si="4"/>
        <v>213</v>
      </c>
      <c r="F12" s="219">
        <f t="shared" si="4"/>
        <v>7.6870577247745969E-3</v>
      </c>
      <c r="G12" s="220">
        <f t="shared" si="4"/>
        <v>30412634</v>
      </c>
      <c r="H12" s="220">
        <f t="shared" si="4"/>
        <v>27152775</v>
      </c>
      <c r="I12" s="220">
        <f t="shared" si="4"/>
        <v>21240891</v>
      </c>
      <c r="J12" s="220">
        <f t="shared" si="4"/>
        <v>3836692</v>
      </c>
      <c r="K12" s="220">
        <f t="shared" si="4"/>
        <v>6167905</v>
      </c>
      <c r="L12" s="220">
        <f t="shared" si="4"/>
        <v>555943</v>
      </c>
      <c r="M12" s="220">
        <f t="shared" si="4"/>
        <v>7398375</v>
      </c>
      <c r="N12" s="220">
        <f t="shared" si="4"/>
        <v>433755</v>
      </c>
      <c r="O12" s="220">
        <f t="shared" si="4"/>
        <v>5393366</v>
      </c>
      <c r="P12" s="220">
        <f t="shared" si="4"/>
        <v>2165614</v>
      </c>
      <c r="Q12" s="197">
        <v>5.4523006437936089E-2</v>
      </c>
      <c r="R12" s="197">
        <v>0.20387033075275032</v>
      </c>
      <c r="S12" s="197">
        <v>1.3002203637714668E-2</v>
      </c>
      <c r="T12" s="197">
        <v>1.5974610329883409E-2</v>
      </c>
      <c r="U12" s="197">
        <v>0.20336495092411744</v>
      </c>
      <c r="V12" s="197">
        <v>0.16114051658747325</v>
      </c>
      <c r="W12" s="197">
        <v>3.8431159160850527E-2</v>
      </c>
      <c r="X12" s="221">
        <f>MIN(X3:X9)</f>
        <v>1092.4470706562736</v>
      </c>
    </row>
    <row r="13" spans="1:39" ht="12.75" customHeight="1">
      <c r="A13" s="216" t="s">
        <v>117</v>
      </c>
      <c r="B13" s="217">
        <f t="shared" ref="B13:P13" si="5">MAX(B3:B9)</f>
        <v>41268</v>
      </c>
      <c r="C13" s="217">
        <f t="shared" si="5"/>
        <v>15959</v>
      </c>
      <c r="D13" s="217">
        <f t="shared" si="5"/>
        <v>34428</v>
      </c>
      <c r="E13" s="222">
        <f t="shared" si="5"/>
        <v>732</v>
      </c>
      <c r="F13" s="219">
        <f t="shared" si="5"/>
        <v>2.0622622904634454E-2</v>
      </c>
      <c r="G13" s="220">
        <f t="shared" si="5"/>
        <v>101978610</v>
      </c>
      <c r="H13" s="220">
        <f t="shared" si="5"/>
        <v>97787672</v>
      </c>
      <c r="I13" s="220">
        <f t="shared" si="5"/>
        <v>76215340</v>
      </c>
      <c r="J13" s="220">
        <f t="shared" si="5"/>
        <v>9119855</v>
      </c>
      <c r="K13" s="220">
        <f t="shared" si="5"/>
        <v>23669246</v>
      </c>
      <c r="L13" s="220">
        <f t="shared" si="5"/>
        <v>1511288</v>
      </c>
      <c r="M13" s="220">
        <f t="shared" si="5"/>
        <v>15838092</v>
      </c>
      <c r="N13" s="220">
        <f t="shared" si="5"/>
        <v>4848619</v>
      </c>
      <c r="O13" s="220">
        <f t="shared" si="5"/>
        <v>21572332</v>
      </c>
      <c r="P13" s="220">
        <f t="shared" si="5"/>
        <v>17840438</v>
      </c>
      <c r="Q13" s="197">
        <v>0.1697154382913878</v>
      </c>
      <c r="R13" s="197">
        <v>0.27126256409406041</v>
      </c>
      <c r="S13" s="197">
        <v>4.5153569965852361E-2</v>
      </c>
      <c r="T13" s="197">
        <v>5.6476365495864898E-2</v>
      </c>
      <c r="U13" s="197">
        <v>0.32010954983642353</v>
      </c>
      <c r="V13" s="197">
        <v>0.30056239553966629</v>
      </c>
      <c r="W13" s="197">
        <v>0.10238778072845209</v>
      </c>
      <c r="X13" s="198">
        <f>MAX(X3:X9)</f>
        <v>2873.0415551486126</v>
      </c>
    </row>
    <row r="14" spans="1:39" ht="12.75" customHeight="1">
      <c r="G14" s="6"/>
      <c r="H14" s="2"/>
      <c r="I14" s="6"/>
      <c r="J14" s="2"/>
      <c r="K14" s="2"/>
      <c r="L14" s="2"/>
      <c r="M14" s="2"/>
    </row>
    <row r="15" spans="1:39" ht="12.75" customHeight="1">
      <c r="B15" s="69" t="s">
        <v>468</v>
      </c>
      <c r="G15" s="6"/>
      <c r="H15" s="2"/>
      <c r="I15" s="6"/>
      <c r="J15" s="2"/>
      <c r="K15" s="2"/>
      <c r="L15" s="2"/>
      <c r="M15" s="2"/>
    </row>
    <row r="16" spans="1:39" ht="12.75" customHeight="1">
      <c r="G16" s="6"/>
      <c r="H16" s="2"/>
      <c r="I16" s="6"/>
      <c r="J16" s="2"/>
      <c r="K16" s="2"/>
      <c r="L16" s="2"/>
      <c r="M16" s="2"/>
    </row>
    <row r="17" spans="7:13" ht="12.75" customHeight="1">
      <c r="G17" s="6"/>
      <c r="H17" s="2"/>
      <c r="I17" s="6"/>
      <c r="J17" s="2"/>
      <c r="K17" s="2"/>
      <c r="L17" s="2"/>
      <c r="M17" s="2"/>
    </row>
    <row r="18" spans="7:13" ht="12.75" customHeight="1">
      <c r="G18" s="6"/>
      <c r="H18" s="2"/>
      <c r="I18" s="6"/>
      <c r="J18" s="2"/>
      <c r="K18" s="2"/>
      <c r="L18" s="2"/>
      <c r="M18" s="2"/>
    </row>
    <row r="19" spans="7:13" ht="12.75" customHeight="1">
      <c r="G19" s="6"/>
      <c r="H19" s="2"/>
      <c r="I19" s="6"/>
      <c r="J19" s="2"/>
      <c r="K19" s="2"/>
      <c r="L19" s="2"/>
      <c r="M19" s="2"/>
    </row>
    <row r="20" spans="7:13" ht="12.75" customHeight="1">
      <c r="G20" s="6"/>
      <c r="H20" s="2"/>
      <c r="I20" s="6"/>
      <c r="J20" s="2"/>
      <c r="K20" s="2"/>
      <c r="L20" s="2"/>
      <c r="M20" s="2"/>
    </row>
    <row r="21" spans="7:13" ht="12.75" customHeight="1">
      <c r="G21" s="6"/>
      <c r="H21" s="2"/>
      <c r="I21" s="6"/>
      <c r="J21" s="2"/>
      <c r="K21" s="2"/>
      <c r="L21" s="2"/>
      <c r="M21" s="2"/>
    </row>
    <row r="22" spans="7:13" ht="12.75" customHeight="1">
      <c r="G22" s="6"/>
      <c r="H22" s="2"/>
      <c r="I22" s="6"/>
      <c r="J22" s="2"/>
      <c r="K22" s="2"/>
      <c r="L22" s="2"/>
      <c r="M22" s="2"/>
    </row>
    <row r="23" spans="7:13" ht="12.75" customHeight="1">
      <c r="G23" s="6"/>
      <c r="H23" s="2"/>
      <c r="I23" s="6"/>
      <c r="J23" s="2"/>
      <c r="K23" s="2"/>
      <c r="L23" s="2"/>
      <c r="M23" s="2"/>
    </row>
    <row r="24" spans="7:13" ht="12.75" customHeight="1">
      <c r="G24" s="6"/>
      <c r="H24" s="2"/>
      <c r="I24" s="6"/>
      <c r="J24" s="2"/>
      <c r="K24" s="2"/>
      <c r="L24" s="2"/>
      <c r="M24" s="2"/>
    </row>
    <row r="25" spans="7:13" ht="12.75" customHeight="1">
      <c r="G25" s="6"/>
      <c r="H25" s="2"/>
      <c r="I25" s="6"/>
      <c r="J25" s="2"/>
      <c r="K25" s="2"/>
      <c r="L25" s="2"/>
      <c r="M25" s="2"/>
    </row>
    <row r="26" spans="7:13" ht="12.75" customHeight="1">
      <c r="G26" s="6"/>
      <c r="H26" s="2"/>
      <c r="I26" s="6"/>
      <c r="J26" s="2"/>
      <c r="K26" s="2"/>
      <c r="L26" s="2"/>
      <c r="M26" s="2"/>
    </row>
    <row r="27" spans="7:13" ht="12.75" customHeight="1">
      <c r="G27" s="6"/>
      <c r="H27" s="2"/>
      <c r="I27" s="6"/>
      <c r="J27" s="2"/>
      <c r="K27" s="2"/>
      <c r="L27" s="2"/>
      <c r="M27" s="2"/>
    </row>
    <row r="28" spans="7:13" ht="12.75" customHeight="1">
      <c r="G28" s="6"/>
      <c r="H28" s="2"/>
      <c r="I28" s="6"/>
      <c r="J28" s="2"/>
      <c r="K28" s="2"/>
      <c r="L28" s="2"/>
      <c r="M28" s="2"/>
    </row>
    <row r="29" spans="7:13" ht="12.75" customHeight="1">
      <c r="G29" s="6"/>
      <c r="H29" s="2"/>
      <c r="I29" s="6"/>
      <c r="J29" s="2"/>
      <c r="K29" s="2"/>
      <c r="L29" s="2"/>
      <c r="M29" s="2"/>
    </row>
    <row r="30" spans="7:13" ht="12.75" customHeight="1">
      <c r="G30" s="6"/>
      <c r="H30" s="2"/>
      <c r="I30" s="6"/>
      <c r="J30" s="2"/>
      <c r="K30" s="2"/>
      <c r="L30" s="2"/>
      <c r="M30" s="2"/>
    </row>
    <row r="31" spans="7:13" ht="12.75" customHeight="1">
      <c r="G31" s="6"/>
      <c r="H31" s="2"/>
      <c r="I31" s="6"/>
      <c r="J31" s="2"/>
      <c r="K31" s="2"/>
      <c r="L31" s="2"/>
      <c r="M31" s="2"/>
    </row>
    <row r="32" spans="7:13" ht="12.75" customHeight="1">
      <c r="G32" s="6"/>
      <c r="H32" s="2"/>
      <c r="I32" s="6"/>
      <c r="J32" s="2"/>
      <c r="K32" s="2"/>
      <c r="L32" s="2"/>
      <c r="M32" s="2"/>
    </row>
    <row r="33" spans="7:13" ht="12.75" customHeight="1">
      <c r="G33" s="6"/>
      <c r="H33" s="2"/>
      <c r="I33" s="6"/>
      <c r="J33" s="2"/>
      <c r="K33" s="2"/>
      <c r="L33" s="2"/>
      <c r="M33" s="2"/>
    </row>
    <row r="34" spans="7:13" ht="12.75" customHeight="1">
      <c r="G34" s="6"/>
      <c r="H34" s="2"/>
      <c r="I34" s="6"/>
      <c r="J34" s="2"/>
      <c r="K34" s="2"/>
      <c r="L34" s="2"/>
      <c r="M34" s="2"/>
    </row>
    <row r="35" spans="7:13" ht="12.75" customHeight="1">
      <c r="G35" s="6"/>
      <c r="H35" s="2"/>
      <c r="I35" s="6"/>
      <c r="J35" s="2"/>
      <c r="K35" s="2"/>
      <c r="L35" s="2"/>
      <c r="M35" s="2"/>
    </row>
    <row r="36" spans="7:13" ht="12.75" customHeight="1">
      <c r="G36" s="6"/>
      <c r="H36" s="2"/>
      <c r="I36" s="6"/>
      <c r="J36" s="2"/>
      <c r="K36" s="2"/>
      <c r="L36" s="2"/>
      <c r="M36" s="2"/>
    </row>
    <row r="37" spans="7:13" ht="12.75" customHeight="1">
      <c r="G37" s="6"/>
      <c r="H37" s="2"/>
      <c r="I37" s="6"/>
      <c r="J37" s="2"/>
      <c r="K37" s="2"/>
      <c r="L37" s="2"/>
      <c r="M37" s="2"/>
    </row>
    <row r="38" spans="7:13" ht="12.75" customHeight="1">
      <c r="G38" s="6"/>
      <c r="H38" s="2"/>
      <c r="I38" s="6"/>
      <c r="J38" s="2"/>
      <c r="K38" s="2"/>
      <c r="L38" s="2"/>
      <c r="M38" s="2"/>
    </row>
    <row r="39" spans="7:13" ht="12.75" customHeight="1">
      <c r="G39" s="6"/>
      <c r="H39" s="2"/>
      <c r="I39" s="6"/>
      <c r="J39" s="2"/>
      <c r="K39" s="2"/>
      <c r="L39" s="2"/>
      <c r="M39" s="2"/>
    </row>
    <row r="40" spans="7:13" ht="12.75" customHeight="1">
      <c r="G40" s="6"/>
      <c r="H40" s="2"/>
      <c r="I40" s="6"/>
      <c r="J40" s="2"/>
      <c r="K40" s="2"/>
      <c r="L40" s="2"/>
      <c r="M40" s="2"/>
    </row>
    <row r="41" spans="7:13" ht="12.75" customHeight="1">
      <c r="G41" s="6"/>
      <c r="H41" s="2"/>
      <c r="I41" s="6"/>
      <c r="J41" s="2"/>
      <c r="K41" s="2"/>
      <c r="L41" s="2"/>
      <c r="M41" s="2"/>
    </row>
    <row r="42" spans="7:13" ht="12.75" customHeight="1">
      <c r="G42" s="6"/>
      <c r="H42" s="2"/>
      <c r="I42" s="6"/>
      <c r="J42" s="2"/>
      <c r="K42" s="2"/>
      <c r="L42" s="2"/>
      <c r="M42" s="2"/>
    </row>
    <row r="43" spans="7:13" ht="12.75" customHeight="1">
      <c r="G43" s="6"/>
      <c r="H43" s="2"/>
      <c r="I43" s="6"/>
      <c r="J43" s="2"/>
      <c r="K43" s="2"/>
      <c r="L43" s="2"/>
      <c r="M43" s="2"/>
    </row>
    <row r="44" spans="7:13" ht="12.75" customHeight="1">
      <c r="G44" s="6"/>
      <c r="H44" s="2"/>
      <c r="I44" s="6"/>
      <c r="J44" s="2"/>
      <c r="K44" s="2"/>
      <c r="L44" s="2"/>
      <c r="M44" s="2"/>
    </row>
    <row r="45" spans="7:13" ht="12.75" customHeight="1">
      <c r="G45" s="6"/>
      <c r="H45" s="2"/>
      <c r="I45" s="6"/>
      <c r="J45" s="2"/>
      <c r="K45" s="2"/>
      <c r="L45" s="2"/>
      <c r="M45" s="2"/>
    </row>
    <row r="46" spans="7:13" ht="12.75" customHeight="1">
      <c r="G46" s="6"/>
      <c r="H46" s="2"/>
      <c r="I46" s="6"/>
      <c r="J46" s="2"/>
      <c r="K46" s="2"/>
      <c r="L46" s="2"/>
      <c r="M46" s="2"/>
    </row>
    <row r="47" spans="7:13" ht="12.75" customHeight="1">
      <c r="G47" s="6"/>
      <c r="H47" s="2"/>
      <c r="I47" s="6"/>
      <c r="J47" s="2"/>
      <c r="K47" s="2"/>
      <c r="L47" s="2"/>
      <c r="M47" s="2"/>
    </row>
    <row r="48" spans="7:13" ht="12.75" customHeight="1">
      <c r="G48" s="6"/>
      <c r="H48" s="2"/>
      <c r="I48" s="6"/>
      <c r="J48" s="2"/>
      <c r="K48" s="2"/>
      <c r="L48" s="2"/>
      <c r="M48" s="2"/>
    </row>
    <row r="49" spans="7:13" ht="12.75" customHeight="1">
      <c r="G49" s="6"/>
      <c r="H49" s="2"/>
      <c r="I49" s="6"/>
      <c r="J49" s="2"/>
      <c r="K49" s="2"/>
      <c r="L49" s="2"/>
      <c r="M49" s="2"/>
    </row>
    <row r="50" spans="7:13" ht="12.75" customHeight="1">
      <c r="G50" s="6"/>
      <c r="H50" s="2"/>
      <c r="I50" s="6"/>
      <c r="J50" s="2"/>
      <c r="K50" s="2"/>
      <c r="L50" s="2"/>
      <c r="M50" s="2"/>
    </row>
    <row r="51" spans="7:13" ht="12.75" customHeight="1">
      <c r="G51" s="6"/>
      <c r="H51" s="2"/>
      <c r="I51" s="6"/>
      <c r="J51" s="2"/>
      <c r="K51" s="2"/>
      <c r="L51" s="2"/>
      <c r="M51" s="2"/>
    </row>
    <row r="52" spans="7:13" ht="12.75" customHeight="1">
      <c r="G52" s="6"/>
      <c r="H52" s="2"/>
      <c r="I52" s="6"/>
      <c r="J52" s="2"/>
      <c r="K52" s="2"/>
      <c r="L52" s="2"/>
      <c r="M52" s="2"/>
    </row>
    <row r="53" spans="7:13" ht="12.75" customHeight="1">
      <c r="G53" s="6"/>
      <c r="H53" s="2"/>
      <c r="I53" s="6"/>
      <c r="J53" s="2"/>
      <c r="K53" s="2"/>
      <c r="L53" s="2"/>
      <c r="M53" s="2"/>
    </row>
    <row r="54" spans="7:13" ht="12.75" customHeight="1">
      <c r="G54" s="6"/>
      <c r="H54" s="2"/>
      <c r="I54" s="6"/>
      <c r="J54" s="2"/>
      <c r="K54" s="2"/>
      <c r="L54" s="2"/>
      <c r="M54" s="2"/>
    </row>
    <row r="55" spans="7:13" ht="12.75" customHeight="1">
      <c r="G55" s="6"/>
      <c r="H55" s="2"/>
      <c r="I55" s="6"/>
      <c r="J55" s="2"/>
      <c r="K55" s="2"/>
      <c r="L55" s="2"/>
      <c r="M55" s="2"/>
    </row>
    <row r="56" spans="7:13" ht="12.75" customHeight="1">
      <c r="G56" s="6"/>
      <c r="H56" s="2"/>
      <c r="I56" s="6"/>
      <c r="J56" s="2"/>
      <c r="K56" s="2"/>
      <c r="L56" s="2"/>
      <c r="M56" s="2"/>
    </row>
    <row r="57" spans="7:13" ht="12.75" customHeight="1">
      <c r="G57" s="6"/>
      <c r="H57" s="2"/>
      <c r="I57" s="6"/>
      <c r="J57" s="2"/>
      <c r="K57" s="2"/>
      <c r="L57" s="2"/>
      <c r="M57" s="2"/>
    </row>
    <row r="58" spans="7:13" ht="12.75" customHeight="1">
      <c r="G58" s="6"/>
      <c r="H58" s="2"/>
      <c r="I58" s="6"/>
      <c r="J58" s="2"/>
      <c r="K58" s="2"/>
      <c r="L58" s="2"/>
      <c r="M58" s="2"/>
    </row>
    <row r="59" spans="7:13" ht="12.75" customHeight="1">
      <c r="G59" s="6"/>
      <c r="H59" s="2"/>
      <c r="I59" s="6"/>
      <c r="J59" s="2"/>
      <c r="K59" s="2"/>
      <c r="L59" s="2"/>
      <c r="M59" s="2"/>
    </row>
    <row r="60" spans="7:13" ht="12.75" customHeight="1">
      <c r="G60" s="6"/>
      <c r="H60" s="2"/>
      <c r="I60" s="6"/>
      <c r="J60" s="2"/>
      <c r="K60" s="2"/>
      <c r="L60" s="2"/>
      <c r="M60" s="2"/>
    </row>
    <row r="61" spans="7:13" ht="12.75" customHeight="1">
      <c r="G61" s="6"/>
      <c r="H61" s="2"/>
      <c r="I61" s="6"/>
      <c r="J61" s="2"/>
      <c r="K61" s="2"/>
      <c r="L61" s="2"/>
      <c r="M61" s="2"/>
    </row>
    <row r="62" spans="7:13" ht="12.75" customHeight="1">
      <c r="G62" s="6"/>
      <c r="H62" s="2"/>
      <c r="I62" s="6"/>
      <c r="J62" s="2"/>
      <c r="K62" s="2"/>
      <c r="L62" s="2"/>
      <c r="M62" s="2"/>
    </row>
    <row r="63" spans="7:13" ht="12.75" customHeight="1">
      <c r="G63" s="6"/>
      <c r="H63" s="2"/>
      <c r="I63" s="6"/>
      <c r="J63" s="2"/>
      <c r="K63" s="2"/>
      <c r="L63" s="2"/>
      <c r="M63" s="2"/>
    </row>
    <row r="64" spans="7:13" ht="12.75" customHeight="1">
      <c r="G64" s="6"/>
      <c r="H64" s="2"/>
      <c r="I64" s="6"/>
      <c r="J64" s="2"/>
      <c r="K64" s="2"/>
      <c r="L64" s="2"/>
      <c r="M64" s="2"/>
    </row>
    <row r="65" spans="7:13" ht="12.75" customHeight="1">
      <c r="G65" s="6"/>
      <c r="H65" s="2"/>
      <c r="I65" s="6"/>
      <c r="J65" s="2"/>
      <c r="K65" s="2"/>
      <c r="L65" s="2"/>
      <c r="M65" s="2"/>
    </row>
    <row r="66" spans="7:13" ht="12.75" customHeight="1">
      <c r="G66" s="6"/>
      <c r="H66" s="2"/>
      <c r="I66" s="6"/>
      <c r="J66" s="2"/>
      <c r="K66" s="2"/>
      <c r="L66" s="2"/>
      <c r="M66" s="2"/>
    </row>
    <row r="67" spans="7:13" ht="12.75" customHeight="1">
      <c r="G67" s="6"/>
      <c r="H67" s="2"/>
      <c r="I67" s="6"/>
      <c r="J67" s="2"/>
      <c r="K67" s="2"/>
      <c r="L67" s="2"/>
      <c r="M67" s="2"/>
    </row>
    <row r="68" spans="7:13" ht="12.75" customHeight="1">
      <c r="G68" s="6"/>
      <c r="H68" s="2"/>
      <c r="I68" s="6"/>
      <c r="J68" s="2"/>
      <c r="K68" s="2"/>
      <c r="L68" s="2"/>
      <c r="M68" s="2"/>
    </row>
    <row r="69" spans="7:13" ht="12.75" customHeight="1">
      <c r="G69" s="6"/>
      <c r="H69" s="2"/>
      <c r="I69" s="6"/>
      <c r="J69" s="2"/>
      <c r="K69" s="2"/>
      <c r="L69" s="2"/>
      <c r="M69" s="2"/>
    </row>
    <row r="70" spans="7:13" ht="12.75" customHeight="1">
      <c r="G70" s="6"/>
      <c r="H70" s="2"/>
      <c r="I70" s="6"/>
      <c r="J70" s="2"/>
      <c r="K70" s="2"/>
      <c r="L70" s="2"/>
      <c r="M70" s="2"/>
    </row>
    <row r="71" spans="7:13" ht="12.75" customHeight="1">
      <c r="G71" s="6"/>
      <c r="H71" s="2"/>
      <c r="I71" s="6"/>
      <c r="J71" s="2"/>
      <c r="K71" s="2"/>
      <c r="L71" s="2"/>
      <c r="M71" s="2"/>
    </row>
    <row r="72" spans="7:13" ht="12.75" customHeight="1">
      <c r="G72" s="6"/>
      <c r="H72" s="2"/>
      <c r="I72" s="6"/>
      <c r="J72" s="2"/>
      <c r="K72" s="2"/>
      <c r="L72" s="2"/>
      <c r="M72" s="2"/>
    </row>
    <row r="73" spans="7:13" ht="12.75" customHeight="1">
      <c r="G73" s="6"/>
      <c r="H73" s="2"/>
      <c r="I73" s="6"/>
      <c r="J73" s="2"/>
      <c r="K73" s="2"/>
      <c r="L73" s="2"/>
      <c r="M73" s="2"/>
    </row>
    <row r="74" spans="7:13" ht="12.75" customHeight="1">
      <c r="G74" s="6"/>
      <c r="H74" s="2"/>
      <c r="I74" s="6"/>
      <c r="J74" s="2"/>
      <c r="K74" s="2"/>
      <c r="L74" s="2"/>
      <c r="M74" s="2"/>
    </row>
    <row r="75" spans="7:13" ht="12.75" customHeight="1">
      <c r="G75" s="6"/>
      <c r="H75" s="2"/>
      <c r="I75" s="6"/>
      <c r="J75" s="2"/>
      <c r="K75" s="2"/>
      <c r="L75" s="2"/>
      <c r="M75" s="2"/>
    </row>
    <row r="76" spans="7:13" ht="12.75" customHeight="1">
      <c r="G76" s="6"/>
      <c r="H76" s="2"/>
      <c r="I76" s="6"/>
      <c r="J76" s="2"/>
      <c r="K76" s="2"/>
      <c r="L76" s="2"/>
      <c r="M76" s="2"/>
    </row>
    <row r="77" spans="7:13" ht="12.75" customHeight="1">
      <c r="G77" s="6"/>
      <c r="H77" s="2"/>
      <c r="I77" s="6"/>
      <c r="J77" s="2"/>
      <c r="K77" s="2"/>
      <c r="L77" s="2"/>
      <c r="M77" s="2"/>
    </row>
    <row r="78" spans="7:13" ht="12.75" customHeight="1">
      <c r="G78" s="6"/>
      <c r="H78" s="2"/>
      <c r="I78" s="6"/>
      <c r="J78" s="2"/>
      <c r="K78" s="2"/>
      <c r="L78" s="2"/>
      <c r="M78" s="2"/>
    </row>
    <row r="79" spans="7:13" ht="12.75" customHeight="1">
      <c r="G79" s="6"/>
      <c r="H79" s="2"/>
      <c r="I79" s="6"/>
      <c r="J79" s="2"/>
      <c r="K79" s="2"/>
      <c r="L79" s="2"/>
      <c r="M79" s="2"/>
    </row>
    <row r="80" spans="7:13" ht="12.75" customHeight="1">
      <c r="G80" s="6"/>
      <c r="H80" s="2"/>
      <c r="I80" s="6"/>
      <c r="J80" s="2"/>
      <c r="K80" s="2"/>
      <c r="L80" s="2"/>
      <c r="M80" s="2"/>
    </row>
    <row r="81" spans="7:13" ht="12.75" customHeight="1">
      <c r="G81" s="6"/>
      <c r="H81" s="2"/>
      <c r="I81" s="6"/>
      <c r="J81" s="2"/>
      <c r="K81" s="2"/>
      <c r="L81" s="2"/>
      <c r="M81" s="2"/>
    </row>
    <row r="82" spans="7:13" ht="12.75" customHeight="1">
      <c r="G82" s="6"/>
      <c r="H82" s="2"/>
      <c r="I82" s="6"/>
      <c r="J82" s="2"/>
      <c r="K82" s="2"/>
      <c r="L82" s="2"/>
      <c r="M82" s="2"/>
    </row>
    <row r="83" spans="7:13" ht="12.75" customHeight="1">
      <c r="G83" s="6"/>
      <c r="H83" s="2"/>
      <c r="I83" s="6"/>
      <c r="J83" s="2"/>
      <c r="K83" s="2"/>
      <c r="L83" s="2"/>
      <c r="M83" s="2"/>
    </row>
    <row r="84" spans="7:13" ht="12.75" customHeight="1">
      <c r="G84" s="6"/>
      <c r="H84" s="2"/>
      <c r="I84" s="6"/>
      <c r="J84" s="2"/>
      <c r="K84" s="2"/>
      <c r="L84" s="2"/>
      <c r="M84" s="2"/>
    </row>
    <row r="85" spans="7:13" ht="12.75" customHeight="1">
      <c r="G85" s="6"/>
      <c r="H85" s="2"/>
      <c r="I85" s="6"/>
      <c r="J85" s="2"/>
      <c r="K85" s="2"/>
      <c r="L85" s="2"/>
      <c r="M85" s="2"/>
    </row>
    <row r="86" spans="7:13" ht="12.75" customHeight="1">
      <c r="G86" s="6"/>
      <c r="H86" s="2"/>
      <c r="I86" s="6"/>
      <c r="J86" s="2"/>
      <c r="K86" s="2"/>
      <c r="L86" s="2"/>
      <c r="M86" s="2"/>
    </row>
    <row r="87" spans="7:13" ht="12.75" customHeight="1">
      <c r="G87" s="6"/>
      <c r="H87" s="2"/>
      <c r="I87" s="6"/>
      <c r="J87" s="2"/>
      <c r="K87" s="2"/>
      <c r="L87" s="2"/>
      <c r="M87" s="2"/>
    </row>
    <row r="88" spans="7:13" ht="12.75" customHeight="1">
      <c r="G88" s="6"/>
      <c r="H88" s="2"/>
      <c r="I88" s="6"/>
      <c r="J88" s="2"/>
      <c r="K88" s="2"/>
      <c r="L88" s="2"/>
      <c r="M88" s="2"/>
    </row>
    <row r="89" spans="7:13" ht="12.75" customHeight="1">
      <c r="G89" s="6"/>
      <c r="H89" s="2"/>
      <c r="I89" s="6"/>
      <c r="J89" s="2"/>
      <c r="K89" s="2"/>
      <c r="L89" s="2"/>
      <c r="M89" s="2"/>
    </row>
    <row r="90" spans="7:13" ht="12.75" customHeight="1">
      <c r="G90" s="6"/>
      <c r="H90" s="2"/>
      <c r="I90" s="6"/>
      <c r="J90" s="2"/>
      <c r="K90" s="2"/>
      <c r="L90" s="2"/>
      <c r="M90" s="2"/>
    </row>
    <row r="91" spans="7:13" ht="12.75" customHeight="1">
      <c r="G91" s="6"/>
      <c r="H91" s="2"/>
      <c r="I91" s="6"/>
      <c r="J91" s="2"/>
      <c r="K91" s="2"/>
      <c r="L91" s="2"/>
      <c r="M91" s="2"/>
    </row>
    <row r="92" spans="7:13" ht="12.75" customHeight="1">
      <c r="G92" s="6"/>
      <c r="H92" s="2"/>
      <c r="I92" s="6"/>
      <c r="J92" s="2"/>
      <c r="K92" s="2"/>
      <c r="L92" s="2"/>
      <c r="M92" s="2"/>
    </row>
    <row r="93" spans="7:13" ht="12.75" customHeight="1">
      <c r="G93" s="6"/>
      <c r="H93" s="2"/>
      <c r="I93" s="6"/>
      <c r="J93" s="2"/>
      <c r="K93" s="2"/>
      <c r="L93" s="2"/>
      <c r="M93" s="2"/>
    </row>
    <row r="94" spans="7:13" ht="12.75" customHeight="1">
      <c r="G94" s="6"/>
      <c r="H94" s="2"/>
      <c r="I94" s="6"/>
      <c r="J94" s="2"/>
      <c r="K94" s="2"/>
      <c r="L94" s="2"/>
      <c r="M94" s="2"/>
    </row>
    <row r="95" spans="7:13" ht="12.75" customHeight="1">
      <c r="G95" s="6"/>
      <c r="H95" s="2"/>
      <c r="I95" s="6"/>
      <c r="J95" s="2"/>
      <c r="K95" s="2"/>
      <c r="L95" s="2"/>
      <c r="M95" s="2"/>
    </row>
    <row r="96" spans="7:13" ht="12.75" customHeight="1">
      <c r="G96" s="6"/>
      <c r="H96" s="2"/>
      <c r="I96" s="6"/>
      <c r="J96" s="2"/>
      <c r="K96" s="2"/>
      <c r="L96" s="2"/>
      <c r="M96" s="2"/>
    </row>
    <row r="97" spans="7:13" ht="12.75" customHeight="1">
      <c r="G97" s="6"/>
      <c r="H97" s="2"/>
      <c r="I97" s="6"/>
      <c r="J97" s="2"/>
      <c r="K97" s="2"/>
      <c r="L97" s="2"/>
      <c r="M97" s="2"/>
    </row>
    <row r="98" spans="7:13" ht="12.75" customHeight="1">
      <c r="G98" s="6"/>
      <c r="H98" s="2"/>
      <c r="I98" s="6"/>
      <c r="J98" s="2"/>
      <c r="K98" s="2"/>
      <c r="L98" s="2"/>
      <c r="M98" s="2"/>
    </row>
    <row r="99" spans="7:13" ht="12.75" customHeight="1">
      <c r="G99" s="6"/>
      <c r="H99" s="2"/>
      <c r="I99" s="6"/>
      <c r="J99" s="2"/>
      <c r="K99" s="2"/>
      <c r="L99" s="2"/>
      <c r="M99" s="2"/>
    </row>
    <row r="100" spans="7:13" ht="12.75" customHeight="1">
      <c r="G100" s="6"/>
      <c r="H100" s="2"/>
      <c r="I100" s="6"/>
      <c r="J100" s="2"/>
      <c r="K100" s="2"/>
      <c r="L100" s="2"/>
      <c r="M100" s="2"/>
    </row>
    <row r="101" spans="7:13" ht="12.75" customHeight="1">
      <c r="G101" s="6"/>
      <c r="H101" s="2"/>
      <c r="I101" s="6"/>
      <c r="J101" s="2"/>
      <c r="K101" s="2"/>
      <c r="L101" s="2"/>
      <c r="M101" s="2"/>
    </row>
    <row r="102" spans="7:13" ht="12.75" customHeight="1">
      <c r="G102" s="6"/>
      <c r="H102" s="2"/>
      <c r="I102" s="6"/>
      <c r="J102" s="2"/>
      <c r="K102" s="2"/>
      <c r="L102" s="2"/>
      <c r="M102" s="2"/>
    </row>
    <row r="103" spans="7:13" ht="12.75" customHeight="1">
      <c r="G103" s="6"/>
      <c r="H103" s="2"/>
      <c r="I103" s="6"/>
      <c r="J103" s="2"/>
      <c r="K103" s="2"/>
      <c r="L103" s="2"/>
      <c r="M103" s="2"/>
    </row>
    <row r="104" spans="7:13" ht="12.75" customHeight="1">
      <c r="G104" s="6"/>
      <c r="H104" s="2"/>
      <c r="I104" s="6"/>
      <c r="J104" s="2"/>
      <c r="K104" s="2"/>
      <c r="L104" s="2"/>
      <c r="M104" s="2"/>
    </row>
    <row r="105" spans="7:13" ht="12.75" customHeight="1">
      <c r="G105" s="6"/>
      <c r="H105" s="2"/>
      <c r="I105" s="6"/>
      <c r="J105" s="2"/>
      <c r="K105" s="2"/>
      <c r="L105" s="2"/>
      <c r="M105" s="2"/>
    </row>
    <row r="106" spans="7:13" ht="12.75" customHeight="1">
      <c r="G106" s="6"/>
      <c r="H106" s="2"/>
      <c r="I106" s="6"/>
      <c r="J106" s="2"/>
      <c r="K106" s="2"/>
      <c r="L106" s="2"/>
      <c r="M106" s="2"/>
    </row>
    <row r="107" spans="7:13" ht="12.75" customHeight="1">
      <c r="G107" s="6"/>
      <c r="H107" s="2"/>
      <c r="I107" s="6"/>
      <c r="J107" s="2"/>
      <c r="K107" s="2"/>
      <c r="L107" s="2"/>
      <c r="M107" s="2"/>
    </row>
    <row r="108" spans="7:13" ht="12.75" customHeight="1">
      <c r="G108" s="6"/>
      <c r="H108" s="2"/>
      <c r="I108" s="6"/>
      <c r="J108" s="2"/>
      <c r="K108" s="2"/>
      <c r="L108" s="2"/>
      <c r="M108" s="2"/>
    </row>
    <row r="109" spans="7:13" ht="12.75" customHeight="1">
      <c r="G109" s="6"/>
      <c r="H109" s="2"/>
      <c r="I109" s="6"/>
      <c r="J109" s="2"/>
      <c r="K109" s="2"/>
      <c r="L109" s="2"/>
      <c r="M109" s="2"/>
    </row>
    <row r="110" spans="7:13" ht="12.75" customHeight="1">
      <c r="G110" s="6"/>
      <c r="H110" s="2"/>
      <c r="I110" s="6"/>
      <c r="J110" s="2"/>
      <c r="K110" s="2"/>
      <c r="L110" s="2"/>
      <c r="M110" s="2"/>
    </row>
    <row r="111" spans="7:13" ht="12.75" customHeight="1">
      <c r="G111" s="6"/>
      <c r="H111" s="2"/>
      <c r="I111" s="6"/>
      <c r="J111" s="2"/>
      <c r="K111" s="2"/>
      <c r="L111" s="2"/>
      <c r="M111" s="2"/>
    </row>
    <row r="112" spans="7:13" ht="12.75" customHeight="1">
      <c r="G112" s="6"/>
      <c r="H112" s="2"/>
      <c r="I112" s="6"/>
      <c r="J112" s="2"/>
      <c r="K112" s="2"/>
      <c r="L112" s="2"/>
      <c r="M112" s="2"/>
    </row>
    <row r="113" spans="7:13" ht="12.75" customHeight="1">
      <c r="G113" s="6"/>
      <c r="H113" s="2"/>
      <c r="I113" s="6"/>
      <c r="J113" s="2"/>
      <c r="K113" s="2"/>
      <c r="L113" s="2"/>
      <c r="M113" s="2"/>
    </row>
    <row r="114" spans="7:13" ht="12.75" customHeight="1">
      <c r="G114" s="6"/>
      <c r="H114" s="2"/>
      <c r="I114" s="6"/>
      <c r="J114" s="2"/>
      <c r="K114" s="2"/>
      <c r="L114" s="2"/>
      <c r="M114" s="2"/>
    </row>
    <row r="115" spans="7:13" ht="12.75" customHeight="1">
      <c r="G115" s="6"/>
      <c r="H115" s="2"/>
      <c r="I115" s="6"/>
      <c r="J115" s="2"/>
      <c r="K115" s="2"/>
      <c r="L115" s="2"/>
      <c r="M115" s="2"/>
    </row>
    <row r="116" spans="7:13" ht="12.75" customHeight="1">
      <c r="G116" s="6"/>
      <c r="H116" s="2"/>
      <c r="I116" s="6"/>
      <c r="J116" s="2"/>
      <c r="K116" s="2"/>
      <c r="L116" s="2"/>
      <c r="M116" s="2"/>
    </row>
    <row r="117" spans="7:13" ht="12.75" customHeight="1">
      <c r="G117" s="6"/>
      <c r="H117" s="2"/>
      <c r="I117" s="6"/>
      <c r="J117" s="2"/>
      <c r="K117" s="2"/>
      <c r="L117" s="2"/>
      <c r="M117" s="2"/>
    </row>
    <row r="118" spans="7:13" ht="12.75" customHeight="1">
      <c r="G118" s="6"/>
      <c r="H118" s="2"/>
      <c r="I118" s="6"/>
      <c r="J118" s="2"/>
      <c r="K118" s="2"/>
      <c r="L118" s="2"/>
      <c r="M118" s="2"/>
    </row>
    <row r="119" spans="7:13" ht="12.75" customHeight="1">
      <c r="G119" s="6"/>
      <c r="H119" s="2"/>
      <c r="I119" s="6"/>
      <c r="J119" s="2"/>
      <c r="K119" s="2"/>
      <c r="L119" s="2"/>
      <c r="M119" s="2"/>
    </row>
    <row r="120" spans="7:13" ht="12.75" customHeight="1">
      <c r="G120" s="6"/>
      <c r="H120" s="2"/>
      <c r="I120" s="6"/>
      <c r="J120" s="2"/>
      <c r="K120" s="2"/>
      <c r="L120" s="2"/>
      <c r="M120" s="2"/>
    </row>
    <row r="121" spans="7:13" ht="12.75" customHeight="1">
      <c r="G121" s="6"/>
      <c r="H121" s="2"/>
      <c r="I121" s="6"/>
      <c r="J121" s="2"/>
      <c r="K121" s="2"/>
      <c r="L121" s="2"/>
      <c r="M121" s="2"/>
    </row>
    <row r="122" spans="7:13" ht="12.75" customHeight="1">
      <c r="G122" s="6"/>
      <c r="H122" s="2"/>
      <c r="I122" s="6"/>
      <c r="J122" s="2"/>
      <c r="K122" s="2"/>
      <c r="L122" s="2"/>
      <c r="M122" s="2"/>
    </row>
    <row r="123" spans="7:13" ht="12.75" customHeight="1">
      <c r="G123" s="6"/>
      <c r="H123" s="2"/>
      <c r="I123" s="6"/>
      <c r="J123" s="2"/>
      <c r="K123" s="2"/>
      <c r="L123" s="2"/>
      <c r="M123" s="2"/>
    </row>
    <row r="124" spans="7:13" ht="12.75" customHeight="1">
      <c r="G124" s="6"/>
      <c r="H124" s="2"/>
      <c r="I124" s="6"/>
      <c r="J124" s="2"/>
      <c r="K124" s="2"/>
      <c r="L124" s="2"/>
      <c r="M124" s="2"/>
    </row>
    <row r="125" spans="7:13" ht="12.75" customHeight="1">
      <c r="G125" s="6"/>
      <c r="H125" s="2"/>
      <c r="I125" s="6"/>
      <c r="J125" s="2"/>
      <c r="K125" s="2"/>
      <c r="L125" s="2"/>
      <c r="M125" s="2"/>
    </row>
    <row r="126" spans="7:13" ht="12.75" customHeight="1">
      <c r="G126" s="6"/>
      <c r="H126" s="2"/>
      <c r="I126" s="6"/>
      <c r="J126" s="2"/>
      <c r="K126" s="2"/>
      <c r="L126" s="2"/>
      <c r="M126" s="2"/>
    </row>
    <row r="127" spans="7:13" ht="12.75" customHeight="1">
      <c r="G127" s="6"/>
      <c r="H127" s="2"/>
      <c r="I127" s="6"/>
      <c r="J127" s="2"/>
      <c r="K127" s="2"/>
      <c r="L127" s="2"/>
      <c r="M127" s="2"/>
    </row>
    <row r="128" spans="7:13" ht="12.75" customHeight="1">
      <c r="G128" s="6"/>
      <c r="H128" s="2"/>
      <c r="I128" s="6"/>
      <c r="J128" s="2"/>
      <c r="K128" s="2"/>
      <c r="L128" s="2"/>
      <c r="M128" s="2"/>
    </row>
    <row r="129" spans="7:13" ht="12.75" customHeight="1">
      <c r="G129" s="6"/>
      <c r="H129" s="2"/>
      <c r="I129" s="6"/>
      <c r="J129" s="2"/>
      <c r="K129" s="2"/>
      <c r="L129" s="2"/>
      <c r="M129" s="2"/>
    </row>
    <row r="130" spans="7:13" ht="12.75" customHeight="1">
      <c r="G130" s="6"/>
      <c r="H130" s="2"/>
      <c r="I130" s="6"/>
      <c r="J130" s="2"/>
      <c r="K130" s="2"/>
      <c r="L130" s="2"/>
      <c r="M130" s="2"/>
    </row>
    <row r="131" spans="7:13" ht="12.75" customHeight="1">
      <c r="G131" s="6"/>
      <c r="H131" s="2"/>
      <c r="I131" s="6"/>
      <c r="J131" s="2"/>
      <c r="K131" s="2"/>
      <c r="L131" s="2"/>
      <c r="M131" s="2"/>
    </row>
    <row r="132" spans="7:13" ht="12.75" customHeight="1">
      <c r="G132" s="6"/>
      <c r="H132" s="2"/>
      <c r="I132" s="6"/>
      <c r="J132" s="2"/>
      <c r="K132" s="2"/>
      <c r="L132" s="2"/>
      <c r="M132" s="2"/>
    </row>
    <row r="133" spans="7:13" ht="12.75" customHeight="1">
      <c r="G133" s="6"/>
      <c r="H133" s="2"/>
      <c r="I133" s="6"/>
      <c r="J133" s="2"/>
      <c r="K133" s="2"/>
      <c r="L133" s="2"/>
      <c r="M133" s="2"/>
    </row>
    <row r="134" spans="7:13" ht="12.75" customHeight="1">
      <c r="G134" s="6"/>
      <c r="H134" s="2"/>
      <c r="I134" s="6"/>
      <c r="J134" s="2"/>
      <c r="K134" s="2"/>
      <c r="L134" s="2"/>
      <c r="M134" s="2"/>
    </row>
    <row r="135" spans="7:13" ht="12.75" customHeight="1">
      <c r="G135" s="6"/>
      <c r="H135" s="2"/>
      <c r="I135" s="6"/>
      <c r="J135" s="2"/>
      <c r="K135" s="2"/>
      <c r="L135" s="2"/>
      <c r="M135" s="2"/>
    </row>
    <row r="136" spans="7:13" ht="12.75" customHeight="1">
      <c r="G136" s="6"/>
      <c r="H136" s="2"/>
      <c r="I136" s="6"/>
      <c r="J136" s="2"/>
      <c r="K136" s="2"/>
      <c r="L136" s="2"/>
      <c r="M136" s="2"/>
    </row>
    <row r="137" spans="7:13" ht="12.75" customHeight="1">
      <c r="G137" s="6"/>
      <c r="H137" s="2"/>
      <c r="I137" s="6"/>
      <c r="J137" s="2"/>
      <c r="K137" s="2"/>
      <c r="L137" s="2"/>
      <c r="M137" s="2"/>
    </row>
    <row r="138" spans="7:13" ht="12.75" customHeight="1">
      <c r="G138" s="6"/>
      <c r="H138" s="2"/>
      <c r="I138" s="6"/>
      <c r="J138" s="2"/>
      <c r="K138" s="2"/>
      <c r="L138" s="2"/>
      <c r="M138" s="2"/>
    </row>
    <row r="139" spans="7:13" ht="12.75" customHeight="1">
      <c r="G139" s="6"/>
      <c r="H139" s="2"/>
      <c r="I139" s="6"/>
      <c r="J139" s="2"/>
      <c r="K139" s="2"/>
      <c r="L139" s="2"/>
      <c r="M139" s="2"/>
    </row>
    <row r="140" spans="7:13" ht="12.75" customHeight="1">
      <c r="G140" s="6"/>
      <c r="H140" s="2"/>
      <c r="I140" s="6"/>
      <c r="J140" s="2"/>
      <c r="K140" s="2"/>
      <c r="L140" s="2"/>
      <c r="M140" s="2"/>
    </row>
    <row r="141" spans="7:13" ht="12.75" customHeight="1">
      <c r="G141" s="6"/>
      <c r="H141" s="2"/>
      <c r="I141" s="6"/>
      <c r="J141" s="2"/>
      <c r="K141" s="2"/>
      <c r="L141" s="2"/>
      <c r="M141" s="2"/>
    </row>
    <row r="142" spans="7:13" ht="12.75" customHeight="1">
      <c r="G142" s="6"/>
      <c r="H142" s="2"/>
      <c r="I142" s="6"/>
      <c r="J142" s="2"/>
      <c r="K142" s="2"/>
      <c r="L142" s="2"/>
      <c r="M142" s="2"/>
    </row>
    <row r="143" spans="7:13" ht="12.75" customHeight="1">
      <c r="G143" s="6"/>
      <c r="H143" s="2"/>
      <c r="I143" s="6"/>
      <c r="J143" s="2"/>
      <c r="K143" s="2"/>
      <c r="L143" s="2"/>
      <c r="M143" s="2"/>
    </row>
    <row r="144" spans="7:13" ht="12.75" customHeight="1">
      <c r="G144" s="6"/>
      <c r="H144" s="2"/>
      <c r="I144" s="6"/>
      <c r="J144" s="2"/>
      <c r="K144" s="2"/>
      <c r="L144" s="2"/>
      <c r="M144" s="2"/>
    </row>
    <row r="145" spans="7:13" ht="12.75" customHeight="1">
      <c r="G145" s="6"/>
      <c r="H145" s="2"/>
      <c r="I145" s="6"/>
      <c r="J145" s="2"/>
      <c r="K145" s="2"/>
      <c r="L145" s="2"/>
      <c r="M145" s="2"/>
    </row>
    <row r="146" spans="7:13" ht="12.75" customHeight="1">
      <c r="G146" s="6"/>
      <c r="H146" s="2"/>
      <c r="I146" s="6"/>
      <c r="J146" s="2"/>
      <c r="K146" s="2"/>
      <c r="L146" s="2"/>
      <c r="M146" s="2"/>
    </row>
    <row r="147" spans="7:13" ht="12.75" customHeight="1">
      <c r="G147" s="6"/>
      <c r="H147" s="2"/>
      <c r="I147" s="6"/>
      <c r="J147" s="2"/>
      <c r="K147" s="2"/>
      <c r="L147" s="2"/>
      <c r="M147" s="2"/>
    </row>
    <row r="148" spans="7:13" ht="12.75" customHeight="1">
      <c r="G148" s="6"/>
      <c r="H148" s="2"/>
      <c r="I148" s="6"/>
      <c r="J148" s="2"/>
      <c r="K148" s="2"/>
      <c r="L148" s="2"/>
      <c r="M148" s="2"/>
    </row>
    <row r="149" spans="7:13" ht="12.75" customHeight="1">
      <c r="G149" s="6"/>
      <c r="H149" s="2"/>
      <c r="I149" s="6"/>
      <c r="J149" s="2"/>
      <c r="K149" s="2"/>
      <c r="L149" s="2"/>
      <c r="M149" s="2"/>
    </row>
    <row r="150" spans="7:13" ht="12.75" customHeight="1">
      <c r="G150" s="6"/>
      <c r="H150" s="2"/>
      <c r="I150" s="6"/>
      <c r="J150" s="2"/>
      <c r="K150" s="2"/>
      <c r="L150" s="2"/>
      <c r="M150" s="2"/>
    </row>
    <row r="151" spans="7:13" ht="12.75" customHeight="1">
      <c r="G151" s="6"/>
      <c r="H151" s="2"/>
      <c r="I151" s="6"/>
      <c r="J151" s="2"/>
      <c r="K151" s="2"/>
      <c r="L151" s="2"/>
      <c r="M151" s="2"/>
    </row>
    <row r="152" spans="7:13" ht="12.75" customHeight="1">
      <c r="G152" s="6"/>
      <c r="H152" s="2"/>
      <c r="I152" s="6"/>
      <c r="J152" s="2"/>
      <c r="K152" s="2"/>
      <c r="L152" s="2"/>
      <c r="M152" s="2"/>
    </row>
    <row r="153" spans="7:13" ht="12.75" customHeight="1">
      <c r="G153" s="6"/>
      <c r="H153" s="2"/>
      <c r="I153" s="6"/>
      <c r="J153" s="2"/>
      <c r="K153" s="2"/>
      <c r="L153" s="2"/>
      <c r="M153" s="2"/>
    </row>
    <row r="154" spans="7:13" ht="12.75" customHeight="1">
      <c r="G154" s="6"/>
      <c r="H154" s="2"/>
      <c r="I154" s="6"/>
      <c r="J154" s="2"/>
      <c r="K154" s="2"/>
      <c r="L154" s="2"/>
      <c r="M154" s="2"/>
    </row>
    <row r="155" spans="7:13" ht="12.75" customHeight="1">
      <c r="G155" s="6"/>
      <c r="H155" s="2"/>
      <c r="I155" s="6"/>
      <c r="J155" s="2"/>
      <c r="K155" s="2"/>
      <c r="L155" s="2"/>
      <c r="M155" s="2"/>
    </row>
    <row r="156" spans="7:13" ht="12.75" customHeight="1">
      <c r="G156" s="6"/>
      <c r="H156" s="2"/>
      <c r="I156" s="6"/>
      <c r="J156" s="2"/>
      <c r="K156" s="2"/>
      <c r="L156" s="2"/>
      <c r="M156" s="2"/>
    </row>
    <row r="157" spans="7:13" ht="12.75" customHeight="1">
      <c r="G157" s="6"/>
      <c r="H157" s="2"/>
      <c r="I157" s="6"/>
      <c r="J157" s="2"/>
      <c r="K157" s="2"/>
      <c r="L157" s="2"/>
      <c r="M157" s="2"/>
    </row>
    <row r="158" spans="7:13" ht="12.75" customHeight="1">
      <c r="G158" s="6"/>
      <c r="H158" s="2"/>
      <c r="I158" s="6"/>
      <c r="J158" s="2"/>
      <c r="K158" s="2"/>
      <c r="L158" s="2"/>
      <c r="M158" s="2"/>
    </row>
    <row r="159" spans="7:13" ht="12.75" customHeight="1">
      <c r="G159" s="6"/>
      <c r="H159" s="2"/>
      <c r="I159" s="6"/>
      <c r="J159" s="2"/>
      <c r="K159" s="2"/>
      <c r="L159" s="2"/>
      <c r="M159" s="2"/>
    </row>
    <row r="160" spans="7:13" ht="12.75" customHeight="1">
      <c r="G160" s="6"/>
      <c r="H160" s="2"/>
      <c r="I160" s="6"/>
      <c r="J160" s="2"/>
      <c r="K160" s="2"/>
      <c r="L160" s="2"/>
      <c r="M160" s="2"/>
    </row>
    <row r="161" spans="7:13" ht="12.75" customHeight="1">
      <c r="G161" s="6"/>
      <c r="H161" s="2"/>
      <c r="I161" s="6"/>
      <c r="J161" s="2"/>
      <c r="K161" s="2"/>
      <c r="L161" s="2"/>
      <c r="M161" s="2"/>
    </row>
    <row r="162" spans="7:13" ht="12.75" customHeight="1">
      <c r="G162" s="6"/>
      <c r="H162" s="2"/>
      <c r="I162" s="6"/>
      <c r="J162" s="2"/>
      <c r="K162" s="2"/>
      <c r="L162" s="2"/>
      <c r="M162" s="2"/>
    </row>
    <row r="163" spans="7:13" ht="12.75" customHeight="1">
      <c r="G163" s="6"/>
      <c r="H163" s="2"/>
      <c r="I163" s="6"/>
      <c r="J163" s="2"/>
      <c r="K163" s="2"/>
      <c r="L163" s="2"/>
      <c r="M163" s="2"/>
    </row>
    <row r="164" spans="7:13" ht="12.75" customHeight="1">
      <c r="G164" s="6"/>
      <c r="H164" s="2"/>
      <c r="I164" s="6"/>
      <c r="J164" s="2"/>
      <c r="K164" s="2"/>
      <c r="L164" s="2"/>
      <c r="M164" s="2"/>
    </row>
    <row r="165" spans="7:13" ht="12.75" customHeight="1">
      <c r="G165" s="6"/>
      <c r="H165" s="2"/>
      <c r="I165" s="6"/>
      <c r="J165" s="2"/>
      <c r="K165" s="2"/>
      <c r="L165" s="2"/>
      <c r="M165" s="2"/>
    </row>
    <row r="166" spans="7:13" ht="12.75" customHeight="1">
      <c r="G166" s="6"/>
      <c r="H166" s="2"/>
      <c r="I166" s="6"/>
      <c r="J166" s="2"/>
      <c r="K166" s="2"/>
      <c r="L166" s="2"/>
      <c r="M166" s="2"/>
    </row>
    <row r="167" spans="7:13" ht="12.75" customHeight="1">
      <c r="G167" s="6"/>
      <c r="H167" s="2"/>
      <c r="I167" s="6"/>
      <c r="J167" s="2"/>
      <c r="K167" s="2"/>
      <c r="L167" s="2"/>
      <c r="M167" s="2"/>
    </row>
    <row r="168" spans="7:13" ht="12.75" customHeight="1">
      <c r="G168" s="6"/>
      <c r="H168" s="2"/>
      <c r="I168" s="6"/>
      <c r="J168" s="2"/>
      <c r="K168" s="2"/>
      <c r="L168" s="2"/>
      <c r="M168" s="2"/>
    </row>
    <row r="169" spans="7:13" ht="12.75" customHeight="1">
      <c r="G169" s="6"/>
      <c r="H169" s="2"/>
      <c r="I169" s="6"/>
      <c r="J169" s="2"/>
      <c r="K169" s="2"/>
      <c r="L169" s="2"/>
      <c r="M169" s="2"/>
    </row>
    <row r="170" spans="7:13" ht="12.75" customHeight="1">
      <c r="G170" s="6"/>
      <c r="H170" s="2"/>
      <c r="I170" s="6"/>
      <c r="J170" s="2"/>
      <c r="K170" s="2"/>
      <c r="L170" s="2"/>
      <c r="M170" s="2"/>
    </row>
    <row r="171" spans="7:13" ht="12.75" customHeight="1">
      <c r="G171" s="6"/>
      <c r="H171" s="2"/>
      <c r="I171" s="6"/>
      <c r="J171" s="2"/>
      <c r="K171" s="2"/>
      <c r="L171" s="2"/>
      <c r="M171" s="2"/>
    </row>
    <row r="172" spans="7:13" ht="12.75" customHeight="1">
      <c r="G172" s="6"/>
      <c r="H172" s="2"/>
      <c r="I172" s="6"/>
      <c r="J172" s="2"/>
      <c r="K172" s="2"/>
      <c r="L172" s="2"/>
      <c r="M172" s="2"/>
    </row>
    <row r="173" spans="7:13" ht="12.75" customHeight="1">
      <c r="G173" s="6"/>
      <c r="H173" s="2"/>
      <c r="I173" s="6"/>
      <c r="J173" s="2"/>
      <c r="K173" s="2"/>
      <c r="L173" s="2"/>
      <c r="M173" s="2"/>
    </row>
    <row r="174" spans="7:13" ht="12.75" customHeight="1">
      <c r="G174" s="6"/>
      <c r="H174" s="2"/>
      <c r="I174" s="6"/>
      <c r="J174" s="2"/>
      <c r="K174" s="2"/>
      <c r="L174" s="2"/>
      <c r="M174" s="2"/>
    </row>
    <row r="175" spans="7:13" ht="12.75" customHeight="1">
      <c r="G175" s="6"/>
      <c r="H175" s="2"/>
      <c r="I175" s="6"/>
      <c r="J175" s="2"/>
      <c r="K175" s="2"/>
      <c r="L175" s="2"/>
      <c r="M175" s="2"/>
    </row>
    <row r="176" spans="7:13" ht="12.75" customHeight="1">
      <c r="G176" s="6"/>
      <c r="H176" s="2"/>
      <c r="I176" s="6"/>
      <c r="J176" s="2"/>
      <c r="K176" s="2"/>
      <c r="L176" s="2"/>
      <c r="M176" s="2"/>
    </row>
    <row r="177" spans="7:13" ht="12.75" customHeight="1">
      <c r="G177" s="6"/>
      <c r="H177" s="2"/>
      <c r="I177" s="6"/>
      <c r="J177" s="2"/>
      <c r="K177" s="2"/>
      <c r="L177" s="2"/>
      <c r="M177" s="2"/>
    </row>
    <row r="178" spans="7:13" ht="12.75" customHeight="1">
      <c r="G178" s="6"/>
      <c r="H178" s="2"/>
      <c r="I178" s="6"/>
      <c r="J178" s="2"/>
      <c r="K178" s="2"/>
      <c r="L178" s="2"/>
      <c r="M178" s="2"/>
    </row>
    <row r="179" spans="7:13" ht="12.75" customHeight="1">
      <c r="G179" s="6"/>
      <c r="H179" s="2"/>
      <c r="I179" s="6"/>
      <c r="J179" s="2"/>
      <c r="K179" s="2"/>
      <c r="L179" s="2"/>
      <c r="M179" s="2"/>
    </row>
    <row r="180" spans="7:13" ht="12.75" customHeight="1">
      <c r="G180" s="6"/>
      <c r="H180" s="2"/>
      <c r="I180" s="6"/>
      <c r="J180" s="2"/>
      <c r="K180" s="2"/>
      <c r="L180" s="2"/>
      <c r="M180" s="2"/>
    </row>
    <row r="181" spans="7:13" ht="12.75" customHeight="1">
      <c r="G181" s="6"/>
      <c r="H181" s="2"/>
      <c r="I181" s="6"/>
      <c r="J181" s="2"/>
      <c r="K181" s="2"/>
      <c r="L181" s="2"/>
      <c r="M181" s="2"/>
    </row>
    <row r="182" spans="7:13" ht="12.75" customHeight="1">
      <c r="G182" s="6"/>
      <c r="H182" s="2"/>
      <c r="I182" s="6"/>
      <c r="J182" s="2"/>
      <c r="K182" s="2"/>
      <c r="L182" s="2"/>
      <c r="M182" s="2"/>
    </row>
    <row r="183" spans="7:13" ht="12.75" customHeight="1">
      <c r="G183" s="6"/>
      <c r="H183" s="2"/>
      <c r="I183" s="6"/>
      <c r="J183" s="2"/>
      <c r="K183" s="2"/>
      <c r="L183" s="2"/>
      <c r="M183" s="2"/>
    </row>
    <row r="184" spans="7:13" ht="12.75" customHeight="1">
      <c r="G184" s="6"/>
      <c r="H184" s="2"/>
      <c r="I184" s="6"/>
      <c r="J184" s="2"/>
      <c r="K184" s="2"/>
      <c r="L184" s="2"/>
      <c r="M184" s="2"/>
    </row>
    <row r="185" spans="7:13" ht="12.75" customHeight="1">
      <c r="G185" s="6"/>
      <c r="H185" s="2"/>
      <c r="I185" s="6"/>
      <c r="J185" s="2"/>
      <c r="K185" s="2"/>
      <c r="L185" s="2"/>
      <c r="M185" s="2"/>
    </row>
    <row r="186" spans="7:13" ht="12.75" customHeight="1">
      <c r="G186" s="6"/>
      <c r="H186" s="2"/>
      <c r="I186" s="6"/>
      <c r="J186" s="2"/>
      <c r="K186" s="2"/>
      <c r="L186" s="2"/>
      <c r="M186" s="2"/>
    </row>
    <row r="187" spans="7:13" ht="12.75" customHeight="1">
      <c r="G187" s="6"/>
      <c r="H187" s="2"/>
      <c r="I187" s="6"/>
      <c r="J187" s="2"/>
      <c r="K187" s="2"/>
      <c r="L187" s="2"/>
      <c r="M187" s="2"/>
    </row>
    <row r="188" spans="7:13" ht="12.75" customHeight="1">
      <c r="G188" s="6"/>
      <c r="H188" s="2"/>
      <c r="I188" s="6"/>
      <c r="J188" s="2"/>
      <c r="K188" s="2"/>
      <c r="L188" s="2"/>
      <c r="M188" s="2"/>
    </row>
    <row r="189" spans="7:13" ht="12.75" customHeight="1">
      <c r="G189" s="6"/>
      <c r="H189" s="2"/>
      <c r="I189" s="6"/>
      <c r="J189" s="2"/>
      <c r="K189" s="2"/>
      <c r="L189" s="2"/>
      <c r="M189" s="2"/>
    </row>
    <row r="190" spans="7:13" ht="12.75" customHeight="1">
      <c r="G190" s="6"/>
      <c r="H190" s="2"/>
      <c r="I190" s="6"/>
      <c r="J190" s="2"/>
      <c r="K190" s="2"/>
      <c r="L190" s="2"/>
      <c r="M190" s="2"/>
    </row>
    <row r="191" spans="7:13" ht="12.75" customHeight="1">
      <c r="G191" s="6"/>
      <c r="H191" s="2"/>
      <c r="I191" s="6"/>
      <c r="J191" s="2"/>
      <c r="K191" s="2"/>
      <c r="L191" s="2"/>
      <c r="M191" s="2"/>
    </row>
    <row r="192" spans="7:13" ht="12.75" customHeight="1">
      <c r="G192" s="6"/>
      <c r="H192" s="2"/>
      <c r="I192" s="6"/>
      <c r="J192" s="2"/>
      <c r="K192" s="2"/>
      <c r="L192" s="2"/>
      <c r="M192" s="2"/>
    </row>
    <row r="193" spans="7:13" ht="12.75" customHeight="1">
      <c r="G193" s="6"/>
      <c r="H193" s="2"/>
      <c r="I193" s="6"/>
      <c r="J193" s="2"/>
      <c r="K193" s="2"/>
      <c r="L193" s="2"/>
      <c r="M193" s="2"/>
    </row>
    <row r="194" spans="7:13" ht="12.75" customHeight="1">
      <c r="G194" s="6"/>
      <c r="H194" s="2"/>
      <c r="I194" s="6"/>
      <c r="J194" s="2"/>
      <c r="K194" s="2"/>
      <c r="L194" s="2"/>
      <c r="M194" s="2"/>
    </row>
    <row r="195" spans="7:13" ht="12.75" customHeight="1">
      <c r="G195" s="6"/>
      <c r="H195" s="2"/>
      <c r="I195" s="6"/>
      <c r="J195" s="2"/>
      <c r="K195" s="2"/>
      <c r="L195" s="2"/>
      <c r="M195" s="2"/>
    </row>
    <row r="196" spans="7:13" ht="12.75" customHeight="1">
      <c r="G196" s="6"/>
      <c r="H196" s="2"/>
      <c r="I196" s="6"/>
      <c r="J196" s="2"/>
      <c r="K196" s="2"/>
      <c r="L196" s="2"/>
      <c r="M196" s="2"/>
    </row>
    <row r="197" spans="7:13" ht="12.75" customHeight="1">
      <c r="G197" s="6"/>
      <c r="H197" s="2"/>
      <c r="I197" s="6"/>
      <c r="J197" s="2"/>
      <c r="K197" s="2"/>
      <c r="L197" s="2"/>
      <c r="M197" s="2"/>
    </row>
    <row r="198" spans="7:13" ht="12.75" customHeight="1">
      <c r="G198" s="6"/>
      <c r="H198" s="2"/>
      <c r="I198" s="6"/>
      <c r="J198" s="2"/>
      <c r="K198" s="2"/>
      <c r="L198" s="2"/>
      <c r="M198" s="2"/>
    </row>
    <row r="199" spans="7:13" ht="12.75" customHeight="1">
      <c r="G199" s="6"/>
      <c r="H199" s="2"/>
      <c r="I199" s="6"/>
      <c r="J199" s="2"/>
      <c r="K199" s="2"/>
      <c r="L199" s="2"/>
      <c r="M199" s="2"/>
    </row>
    <row r="200" spans="7:13" ht="12.75" customHeight="1">
      <c r="G200" s="6"/>
      <c r="H200" s="2"/>
      <c r="I200" s="6"/>
      <c r="J200" s="2"/>
      <c r="K200" s="2"/>
      <c r="L200" s="2"/>
      <c r="M200" s="2"/>
    </row>
    <row r="201" spans="7:13" ht="12.75" customHeight="1">
      <c r="G201" s="6"/>
      <c r="H201" s="2"/>
      <c r="I201" s="6"/>
      <c r="J201" s="2"/>
      <c r="K201" s="2"/>
      <c r="L201" s="2"/>
      <c r="M201" s="2"/>
    </row>
    <row r="202" spans="7:13" ht="12.75" customHeight="1">
      <c r="G202" s="6"/>
      <c r="H202" s="2"/>
      <c r="I202" s="6"/>
      <c r="J202" s="2"/>
      <c r="K202" s="2"/>
      <c r="L202" s="2"/>
      <c r="M202" s="2"/>
    </row>
    <row r="203" spans="7:13" ht="12.75" customHeight="1">
      <c r="G203" s="6"/>
      <c r="H203" s="2"/>
      <c r="I203" s="6"/>
      <c r="J203" s="2"/>
      <c r="K203" s="2"/>
      <c r="L203" s="2"/>
      <c r="M203" s="2"/>
    </row>
    <row r="204" spans="7:13" ht="12.75" customHeight="1">
      <c r="G204" s="6"/>
      <c r="H204" s="2"/>
      <c r="I204" s="6"/>
      <c r="J204" s="2"/>
      <c r="K204" s="2"/>
      <c r="L204" s="2"/>
      <c r="M204" s="2"/>
    </row>
    <row r="205" spans="7:13" ht="12.75" customHeight="1">
      <c r="G205" s="6"/>
      <c r="H205" s="2"/>
      <c r="I205" s="6"/>
      <c r="J205" s="2"/>
      <c r="K205" s="2"/>
      <c r="L205" s="2"/>
      <c r="M205" s="2"/>
    </row>
    <row r="206" spans="7:13" ht="12.75" customHeight="1">
      <c r="G206" s="6"/>
      <c r="H206" s="2"/>
      <c r="I206" s="6"/>
      <c r="J206" s="2"/>
      <c r="K206" s="2"/>
      <c r="L206" s="2"/>
      <c r="M206" s="2"/>
    </row>
    <row r="207" spans="7:13" ht="12.75" customHeight="1">
      <c r="G207" s="6"/>
      <c r="H207" s="2"/>
      <c r="I207" s="6"/>
      <c r="J207" s="2"/>
      <c r="K207" s="2"/>
      <c r="L207" s="2"/>
      <c r="M207" s="2"/>
    </row>
    <row r="208" spans="7:13" ht="12.75" customHeight="1">
      <c r="G208" s="6"/>
      <c r="H208" s="2"/>
      <c r="I208" s="6"/>
      <c r="J208" s="2"/>
      <c r="K208" s="2"/>
      <c r="L208" s="2"/>
      <c r="M208" s="2"/>
    </row>
    <row r="209" spans="7:13" ht="12.75" customHeight="1">
      <c r="G209" s="6"/>
      <c r="H209" s="2"/>
      <c r="I209" s="6"/>
      <c r="J209" s="2"/>
      <c r="K209" s="2"/>
      <c r="L209" s="2"/>
      <c r="M209" s="2"/>
    </row>
    <row r="210" spans="7:13" ht="12.75" customHeight="1">
      <c r="G210" s="6"/>
      <c r="H210" s="2"/>
      <c r="I210" s="6"/>
      <c r="J210" s="2"/>
      <c r="K210" s="2"/>
      <c r="L210" s="2"/>
      <c r="M210" s="2"/>
    </row>
    <row r="211" spans="7:13" ht="12.75" customHeight="1">
      <c r="G211" s="6"/>
      <c r="H211" s="2"/>
      <c r="I211" s="6"/>
      <c r="J211" s="2"/>
      <c r="K211" s="2"/>
      <c r="L211" s="2"/>
      <c r="M211" s="2"/>
    </row>
    <row r="212" spans="7:13" ht="12.75" customHeight="1">
      <c r="G212" s="6"/>
      <c r="H212" s="2"/>
      <c r="I212" s="6"/>
      <c r="J212" s="2"/>
      <c r="K212" s="2"/>
      <c r="L212" s="2"/>
      <c r="M212" s="2"/>
    </row>
    <row r="213" spans="7:13" ht="12.75" customHeight="1">
      <c r="G213" s="6"/>
      <c r="H213" s="2"/>
      <c r="I213" s="6"/>
      <c r="J213" s="2"/>
      <c r="K213" s="2"/>
      <c r="L213" s="2"/>
      <c r="M213" s="2"/>
    </row>
    <row r="214" spans="7:13" ht="12.75" customHeight="1">
      <c r="G214" s="6"/>
      <c r="H214" s="2"/>
      <c r="I214" s="6"/>
      <c r="J214" s="2"/>
      <c r="K214" s="2"/>
      <c r="L214" s="2"/>
      <c r="M214" s="2"/>
    </row>
    <row r="215" spans="7:13" ht="12.75" customHeight="1">
      <c r="G215" s="6"/>
      <c r="H215" s="2"/>
      <c r="I215" s="6"/>
      <c r="J215" s="2"/>
      <c r="K215" s="2"/>
      <c r="L215" s="2"/>
      <c r="M215" s="2"/>
    </row>
    <row r="216" spans="7:13" ht="12.75" customHeight="1">
      <c r="G216" s="6"/>
      <c r="H216" s="2"/>
      <c r="I216" s="6"/>
      <c r="J216" s="2"/>
      <c r="K216" s="2"/>
      <c r="L216" s="2"/>
      <c r="M216" s="2"/>
    </row>
    <row r="217" spans="7:13" ht="12.75" customHeight="1">
      <c r="G217" s="6"/>
      <c r="H217" s="2"/>
      <c r="I217" s="6"/>
      <c r="J217" s="2"/>
      <c r="K217" s="2"/>
      <c r="L217" s="2"/>
      <c r="M217" s="2"/>
    </row>
    <row r="218" spans="7:13" ht="12.75" customHeight="1">
      <c r="G218" s="6"/>
      <c r="H218" s="2"/>
      <c r="I218" s="6"/>
      <c r="J218" s="2"/>
      <c r="K218" s="2"/>
      <c r="L218" s="2"/>
      <c r="M218" s="2"/>
    </row>
    <row r="219" spans="7:13" ht="12.75" customHeight="1">
      <c r="G219" s="6"/>
      <c r="H219" s="2"/>
      <c r="I219" s="6"/>
      <c r="J219" s="2"/>
      <c r="K219" s="2"/>
      <c r="L219" s="2"/>
      <c r="M219" s="2"/>
    </row>
    <row r="220" spans="7:13" ht="12.75" customHeight="1">
      <c r="G220" s="6"/>
      <c r="H220" s="2"/>
      <c r="I220" s="6"/>
      <c r="J220" s="2"/>
      <c r="K220" s="2"/>
      <c r="L220" s="2"/>
      <c r="M220" s="2"/>
    </row>
    <row r="221" spans="7:13" ht="12.75" customHeight="1">
      <c r="G221" s="6"/>
      <c r="H221" s="2"/>
      <c r="I221" s="6"/>
      <c r="J221" s="2"/>
      <c r="K221" s="2"/>
      <c r="L221" s="2"/>
      <c r="M221" s="2"/>
    </row>
    <row r="222" spans="7:13" ht="12.75" customHeight="1">
      <c r="G222" s="6"/>
      <c r="H222" s="2"/>
      <c r="I222" s="6"/>
      <c r="J222" s="2"/>
      <c r="K222" s="2"/>
      <c r="L222" s="2"/>
      <c r="M222" s="2"/>
    </row>
    <row r="223" spans="7:13" ht="12.75" customHeight="1">
      <c r="G223" s="6"/>
      <c r="H223" s="2"/>
      <c r="I223" s="6"/>
      <c r="J223" s="2"/>
      <c r="K223" s="2"/>
      <c r="L223" s="2"/>
      <c r="M223" s="2"/>
    </row>
    <row r="224" spans="7:13" ht="12.75" customHeight="1">
      <c r="G224" s="6"/>
      <c r="H224" s="2"/>
      <c r="I224" s="6"/>
      <c r="J224" s="2"/>
      <c r="K224" s="2"/>
      <c r="L224" s="2"/>
      <c r="M224" s="2"/>
    </row>
    <row r="225" spans="7:13" ht="12.75" customHeight="1">
      <c r="G225" s="6"/>
      <c r="H225" s="2"/>
      <c r="I225" s="6"/>
      <c r="J225" s="2"/>
      <c r="K225" s="2"/>
      <c r="L225" s="2"/>
      <c r="M225" s="2"/>
    </row>
    <row r="226" spans="7:13" ht="12.75" customHeight="1">
      <c r="G226" s="6"/>
      <c r="H226" s="2"/>
      <c r="I226" s="6"/>
      <c r="J226" s="2"/>
      <c r="K226" s="2"/>
      <c r="L226" s="2"/>
      <c r="M226" s="2"/>
    </row>
    <row r="227" spans="7:13" ht="12.75" customHeight="1">
      <c r="G227" s="6"/>
      <c r="H227" s="2"/>
      <c r="I227" s="6"/>
      <c r="J227" s="2"/>
      <c r="K227" s="2"/>
      <c r="L227" s="2"/>
      <c r="M227" s="2"/>
    </row>
    <row r="228" spans="7:13" ht="12.75" customHeight="1">
      <c r="G228" s="6"/>
      <c r="H228" s="2"/>
      <c r="I228" s="6"/>
      <c r="J228" s="2"/>
      <c r="K228" s="2"/>
      <c r="L228" s="2"/>
      <c r="M228" s="2"/>
    </row>
    <row r="229" spans="7:13" ht="12.75" customHeight="1">
      <c r="G229" s="6"/>
      <c r="H229" s="2"/>
      <c r="I229" s="6"/>
      <c r="J229" s="2"/>
      <c r="K229" s="2"/>
      <c r="L229" s="2"/>
      <c r="M229" s="2"/>
    </row>
    <row r="230" spans="7:13" ht="12.75" customHeight="1">
      <c r="G230" s="6"/>
      <c r="H230" s="2"/>
      <c r="I230" s="6"/>
      <c r="J230" s="2"/>
      <c r="K230" s="2"/>
      <c r="L230" s="2"/>
      <c r="M230" s="2"/>
    </row>
    <row r="231" spans="7:13" ht="12.75" customHeight="1">
      <c r="G231" s="6"/>
      <c r="H231" s="2"/>
      <c r="I231" s="6"/>
      <c r="J231" s="2"/>
      <c r="K231" s="2"/>
      <c r="L231" s="2"/>
      <c r="M231" s="2"/>
    </row>
    <row r="232" spans="7:13" ht="12.75" customHeight="1">
      <c r="G232" s="6"/>
      <c r="H232" s="2"/>
      <c r="I232" s="6"/>
      <c r="J232" s="2"/>
      <c r="K232" s="2"/>
      <c r="L232" s="2"/>
      <c r="M232" s="2"/>
    </row>
    <row r="233" spans="7:13" ht="12.75" customHeight="1">
      <c r="G233" s="6"/>
      <c r="H233" s="2"/>
      <c r="I233" s="6"/>
      <c r="J233" s="2"/>
      <c r="K233" s="2"/>
      <c r="L233" s="2"/>
      <c r="M233" s="2"/>
    </row>
    <row r="234" spans="7:13" ht="12.75" customHeight="1">
      <c r="G234" s="6"/>
      <c r="H234" s="2"/>
      <c r="I234" s="6"/>
      <c r="J234" s="2"/>
      <c r="K234" s="2"/>
      <c r="L234" s="2"/>
      <c r="M234" s="2"/>
    </row>
    <row r="235" spans="7:13" ht="12.75" customHeight="1">
      <c r="G235" s="6"/>
      <c r="H235" s="2"/>
      <c r="I235" s="6"/>
      <c r="J235" s="2"/>
      <c r="K235" s="2"/>
      <c r="L235" s="2"/>
      <c r="M235" s="2"/>
    </row>
    <row r="236" spans="7:13" ht="12.75" customHeight="1">
      <c r="G236" s="6"/>
      <c r="H236" s="2"/>
      <c r="I236" s="6"/>
      <c r="J236" s="2"/>
      <c r="K236" s="2"/>
      <c r="L236" s="2"/>
      <c r="M236" s="2"/>
    </row>
    <row r="237" spans="7:13" ht="12.75" customHeight="1">
      <c r="G237" s="6"/>
      <c r="H237" s="2"/>
      <c r="I237" s="6"/>
      <c r="J237" s="2"/>
      <c r="K237" s="2"/>
      <c r="L237" s="2"/>
      <c r="M237" s="2"/>
    </row>
    <row r="238" spans="7:13" ht="12.75" customHeight="1">
      <c r="G238" s="6"/>
      <c r="H238" s="2"/>
      <c r="I238" s="6"/>
      <c r="J238" s="2"/>
      <c r="K238" s="2"/>
      <c r="L238" s="2"/>
      <c r="M238" s="2"/>
    </row>
    <row r="239" spans="7:13" ht="12.75" customHeight="1">
      <c r="G239" s="6"/>
      <c r="H239" s="2"/>
      <c r="I239" s="6"/>
      <c r="J239" s="2"/>
      <c r="K239" s="2"/>
      <c r="L239" s="2"/>
      <c r="M239" s="2"/>
    </row>
    <row r="240" spans="7:13" ht="12.75" customHeight="1">
      <c r="G240" s="6"/>
      <c r="H240" s="2"/>
      <c r="I240" s="6"/>
      <c r="J240" s="2"/>
      <c r="K240" s="2"/>
      <c r="L240" s="2"/>
      <c r="M240" s="2"/>
    </row>
    <row r="241" spans="7:13" ht="12.75" customHeight="1">
      <c r="G241" s="6"/>
      <c r="H241" s="2"/>
      <c r="I241" s="6"/>
      <c r="J241" s="2"/>
      <c r="K241" s="2"/>
      <c r="L241" s="2"/>
      <c r="M241" s="2"/>
    </row>
    <row r="242" spans="7:13" ht="12.75" customHeight="1">
      <c r="G242" s="6"/>
      <c r="H242" s="2"/>
      <c r="I242" s="6"/>
      <c r="J242" s="2"/>
      <c r="K242" s="2"/>
      <c r="L242" s="2"/>
      <c r="M242" s="2"/>
    </row>
    <row r="243" spans="7:13" ht="12.75" customHeight="1">
      <c r="G243" s="6"/>
      <c r="H243" s="2"/>
      <c r="I243" s="6"/>
      <c r="J243" s="2"/>
      <c r="K243" s="2"/>
      <c r="L243" s="2"/>
      <c r="M243" s="2"/>
    </row>
    <row r="244" spans="7:13" ht="12.75" customHeight="1">
      <c r="G244" s="6"/>
      <c r="H244" s="2"/>
      <c r="I244" s="6"/>
      <c r="J244" s="2"/>
      <c r="K244" s="2"/>
      <c r="L244" s="2"/>
      <c r="M244" s="2"/>
    </row>
    <row r="245" spans="7:13" ht="12.75" customHeight="1">
      <c r="G245" s="6"/>
      <c r="H245" s="2"/>
      <c r="I245" s="6"/>
      <c r="J245" s="2"/>
      <c r="K245" s="2"/>
      <c r="L245" s="2"/>
      <c r="M245" s="2"/>
    </row>
    <row r="246" spans="7:13" ht="12.75" customHeight="1">
      <c r="G246" s="6"/>
      <c r="H246" s="2"/>
      <c r="I246" s="6"/>
      <c r="J246" s="2"/>
      <c r="K246" s="2"/>
      <c r="L246" s="2"/>
      <c r="M246" s="2"/>
    </row>
    <row r="247" spans="7:13" ht="12.75" customHeight="1">
      <c r="G247" s="6"/>
      <c r="H247" s="2"/>
      <c r="I247" s="6"/>
      <c r="J247" s="2"/>
      <c r="K247" s="2"/>
      <c r="L247" s="2"/>
      <c r="M247" s="2"/>
    </row>
    <row r="248" spans="7:13" ht="12.75" customHeight="1">
      <c r="G248" s="6"/>
      <c r="H248" s="2"/>
      <c r="I248" s="6"/>
      <c r="J248" s="2"/>
      <c r="K248" s="2"/>
      <c r="L248" s="2"/>
      <c r="M248" s="2"/>
    </row>
    <row r="249" spans="7:13" ht="12.75" customHeight="1">
      <c r="G249" s="6"/>
      <c r="H249" s="2"/>
      <c r="I249" s="6"/>
      <c r="J249" s="2"/>
      <c r="K249" s="2"/>
      <c r="L249" s="2"/>
      <c r="M249" s="2"/>
    </row>
    <row r="250" spans="7:13" ht="12.75" customHeight="1">
      <c r="G250" s="6"/>
      <c r="H250" s="2"/>
      <c r="I250" s="6"/>
      <c r="J250" s="2"/>
      <c r="K250" s="2"/>
      <c r="L250" s="2"/>
      <c r="M250" s="2"/>
    </row>
    <row r="251" spans="7:13" ht="12.75" customHeight="1">
      <c r="G251" s="6"/>
      <c r="H251" s="2"/>
      <c r="I251" s="6"/>
      <c r="J251" s="2"/>
      <c r="K251" s="2"/>
      <c r="L251" s="2"/>
      <c r="M251" s="2"/>
    </row>
    <row r="252" spans="7:13" ht="12.75" customHeight="1">
      <c r="G252" s="6"/>
      <c r="H252" s="2"/>
      <c r="I252" s="6"/>
      <c r="J252" s="2"/>
      <c r="K252" s="2"/>
      <c r="L252" s="2"/>
      <c r="M252" s="2"/>
    </row>
    <row r="253" spans="7:13" ht="12.75" customHeight="1">
      <c r="G253" s="6"/>
      <c r="H253" s="2"/>
      <c r="I253" s="6"/>
      <c r="J253" s="2"/>
      <c r="K253" s="2"/>
      <c r="L253" s="2"/>
      <c r="M253" s="2"/>
    </row>
    <row r="254" spans="7:13" ht="12.75" customHeight="1">
      <c r="G254" s="6"/>
      <c r="H254" s="2"/>
      <c r="I254" s="6"/>
      <c r="J254" s="2"/>
      <c r="K254" s="2"/>
      <c r="L254" s="2"/>
      <c r="M254" s="2"/>
    </row>
    <row r="255" spans="7:13" ht="12.75" customHeight="1">
      <c r="G255" s="6"/>
      <c r="H255" s="2"/>
      <c r="I255" s="6"/>
      <c r="J255" s="2"/>
      <c r="K255" s="2"/>
      <c r="L255" s="2"/>
      <c r="M255" s="2"/>
    </row>
    <row r="256" spans="7:13" ht="12.75" customHeight="1">
      <c r="G256" s="6"/>
      <c r="H256" s="2"/>
      <c r="I256" s="6"/>
      <c r="J256" s="2"/>
      <c r="K256" s="2"/>
      <c r="L256" s="2"/>
      <c r="M256" s="2"/>
    </row>
    <row r="257" spans="7:13" ht="12.75" customHeight="1">
      <c r="G257" s="6"/>
      <c r="H257" s="2"/>
      <c r="I257" s="6"/>
      <c r="J257" s="2"/>
      <c r="K257" s="2"/>
      <c r="L257" s="2"/>
      <c r="M257" s="2"/>
    </row>
    <row r="258" spans="7:13" ht="12.75" customHeight="1">
      <c r="G258" s="6"/>
      <c r="H258" s="2"/>
      <c r="I258" s="6"/>
      <c r="J258" s="2"/>
      <c r="K258" s="2"/>
      <c r="L258" s="2"/>
      <c r="M258" s="2"/>
    </row>
    <row r="259" spans="7:13" ht="12.75" customHeight="1">
      <c r="G259" s="6"/>
      <c r="H259" s="2"/>
      <c r="I259" s="6"/>
      <c r="J259" s="2"/>
      <c r="K259" s="2"/>
      <c r="L259" s="2"/>
      <c r="M259" s="2"/>
    </row>
    <row r="260" spans="7:13" ht="12.75" customHeight="1">
      <c r="G260" s="6"/>
      <c r="H260" s="2"/>
      <c r="I260" s="6"/>
      <c r="J260" s="2"/>
      <c r="K260" s="2"/>
      <c r="L260" s="2"/>
      <c r="M260" s="2"/>
    </row>
    <row r="261" spans="7:13" ht="12.75" customHeight="1">
      <c r="G261" s="6"/>
      <c r="H261" s="2"/>
      <c r="I261" s="6"/>
      <c r="J261" s="2"/>
      <c r="K261" s="2"/>
      <c r="L261" s="2"/>
      <c r="M261" s="2"/>
    </row>
    <row r="262" spans="7:13" ht="12.75" customHeight="1">
      <c r="G262" s="6"/>
      <c r="H262" s="2"/>
      <c r="I262" s="6"/>
      <c r="J262" s="2"/>
      <c r="K262" s="2"/>
      <c r="L262" s="2"/>
      <c r="M262" s="2"/>
    </row>
    <row r="263" spans="7:13" ht="12.75" customHeight="1">
      <c r="G263" s="6"/>
      <c r="H263" s="2"/>
      <c r="I263" s="6"/>
      <c r="J263" s="2"/>
      <c r="K263" s="2"/>
      <c r="L263" s="2"/>
      <c r="M263" s="2"/>
    </row>
    <row r="264" spans="7:13" ht="12.75" customHeight="1">
      <c r="G264" s="6"/>
      <c r="H264" s="2"/>
      <c r="I264" s="6"/>
      <c r="J264" s="2"/>
      <c r="K264" s="2"/>
      <c r="L264" s="2"/>
      <c r="M264" s="2"/>
    </row>
    <row r="265" spans="7:13" ht="12.75" customHeight="1">
      <c r="G265" s="6"/>
      <c r="H265" s="2"/>
      <c r="I265" s="6"/>
      <c r="J265" s="2"/>
      <c r="K265" s="2"/>
      <c r="L265" s="2"/>
      <c r="M265" s="2"/>
    </row>
    <row r="266" spans="7:13" ht="12.75" customHeight="1">
      <c r="G266" s="6"/>
      <c r="H266" s="2"/>
      <c r="I266" s="6"/>
      <c r="J266" s="2"/>
      <c r="K266" s="2"/>
      <c r="L266" s="2"/>
      <c r="M266" s="2"/>
    </row>
    <row r="267" spans="7:13" ht="12.75" customHeight="1">
      <c r="G267" s="6"/>
      <c r="H267" s="2"/>
      <c r="I267" s="6"/>
      <c r="J267" s="2"/>
      <c r="K267" s="2"/>
      <c r="L267" s="2"/>
      <c r="M267" s="2"/>
    </row>
    <row r="268" spans="7:13" ht="12.75" customHeight="1">
      <c r="G268" s="6"/>
      <c r="H268" s="2"/>
      <c r="I268" s="6"/>
      <c r="J268" s="2"/>
      <c r="K268" s="2"/>
      <c r="L268" s="2"/>
      <c r="M268" s="2"/>
    </row>
    <row r="269" spans="7:13" ht="12.75" customHeight="1">
      <c r="G269" s="6"/>
      <c r="H269" s="2"/>
      <c r="I269" s="6"/>
      <c r="J269" s="2"/>
      <c r="K269" s="2"/>
      <c r="L269" s="2"/>
      <c r="M269" s="2"/>
    </row>
    <row r="270" spans="7:13" ht="12.75" customHeight="1">
      <c r="G270" s="6"/>
      <c r="H270" s="2"/>
      <c r="I270" s="6"/>
      <c r="J270" s="2"/>
      <c r="K270" s="2"/>
      <c r="L270" s="2"/>
      <c r="M270" s="2"/>
    </row>
    <row r="271" spans="7:13" ht="12.75" customHeight="1">
      <c r="G271" s="6"/>
      <c r="H271" s="2"/>
      <c r="I271" s="6"/>
      <c r="J271" s="2"/>
      <c r="K271" s="2"/>
      <c r="L271" s="2"/>
      <c r="M271" s="2"/>
    </row>
    <row r="272" spans="7:13" ht="12.75" customHeight="1">
      <c r="G272" s="6"/>
      <c r="H272" s="2"/>
      <c r="I272" s="6"/>
      <c r="J272" s="2"/>
      <c r="K272" s="2"/>
      <c r="L272" s="2"/>
      <c r="M272" s="2"/>
    </row>
    <row r="273" spans="7:13" ht="12.75" customHeight="1">
      <c r="G273" s="6"/>
      <c r="H273" s="2"/>
      <c r="I273" s="6"/>
      <c r="J273" s="2"/>
      <c r="K273" s="2"/>
      <c r="L273" s="2"/>
      <c r="M273" s="2"/>
    </row>
    <row r="274" spans="7:13" ht="12.75" customHeight="1">
      <c r="G274" s="6"/>
      <c r="H274" s="2"/>
      <c r="I274" s="6"/>
      <c r="J274" s="2"/>
      <c r="K274" s="2"/>
      <c r="L274" s="2"/>
      <c r="M274" s="2"/>
    </row>
    <row r="275" spans="7:13" ht="12.75" customHeight="1">
      <c r="G275" s="6"/>
      <c r="H275" s="2"/>
      <c r="I275" s="6"/>
      <c r="J275" s="2"/>
      <c r="K275" s="2"/>
      <c r="L275" s="2"/>
      <c r="M275" s="2"/>
    </row>
    <row r="276" spans="7:13" ht="12.75" customHeight="1">
      <c r="G276" s="6"/>
      <c r="H276" s="2"/>
      <c r="I276" s="6"/>
      <c r="J276" s="2"/>
      <c r="K276" s="2"/>
      <c r="L276" s="2"/>
      <c r="M276" s="2"/>
    </row>
    <row r="277" spans="7:13" ht="12.75" customHeight="1">
      <c r="G277" s="6"/>
      <c r="H277" s="2"/>
      <c r="I277" s="6"/>
      <c r="J277" s="2"/>
      <c r="K277" s="2"/>
      <c r="L277" s="2"/>
      <c r="M277" s="2"/>
    </row>
    <row r="278" spans="7:13" ht="12.75" customHeight="1">
      <c r="G278" s="6"/>
      <c r="H278" s="2"/>
      <c r="I278" s="6"/>
      <c r="J278" s="2"/>
      <c r="K278" s="2"/>
      <c r="L278" s="2"/>
      <c r="M278" s="2"/>
    </row>
    <row r="279" spans="7:13" ht="12.75" customHeight="1">
      <c r="G279" s="6"/>
      <c r="H279" s="2"/>
      <c r="I279" s="6"/>
      <c r="J279" s="2"/>
      <c r="K279" s="2"/>
      <c r="L279" s="2"/>
      <c r="M279" s="2"/>
    </row>
    <row r="280" spans="7:13" ht="12.75" customHeight="1">
      <c r="G280" s="6"/>
      <c r="H280" s="2"/>
      <c r="I280" s="6"/>
      <c r="J280" s="2"/>
      <c r="K280" s="2"/>
      <c r="L280" s="2"/>
      <c r="M280" s="2"/>
    </row>
    <row r="281" spans="7:13" ht="12.75" customHeight="1">
      <c r="G281" s="6"/>
      <c r="H281" s="2"/>
      <c r="I281" s="6"/>
      <c r="J281" s="2"/>
      <c r="K281" s="2"/>
      <c r="L281" s="2"/>
      <c r="M281" s="2"/>
    </row>
    <row r="282" spans="7:13" ht="12.75" customHeight="1">
      <c r="G282" s="6"/>
      <c r="H282" s="2"/>
      <c r="I282" s="6"/>
      <c r="J282" s="2"/>
      <c r="K282" s="2"/>
      <c r="L282" s="2"/>
      <c r="M282" s="2"/>
    </row>
    <row r="283" spans="7:13" ht="12.75" customHeight="1">
      <c r="G283" s="6"/>
      <c r="H283" s="2"/>
      <c r="I283" s="6"/>
      <c r="J283" s="2"/>
      <c r="K283" s="2"/>
      <c r="L283" s="2"/>
      <c r="M283" s="2"/>
    </row>
    <row r="284" spans="7:13" ht="12.75" customHeight="1">
      <c r="G284" s="6"/>
      <c r="H284" s="2"/>
      <c r="I284" s="6"/>
      <c r="J284" s="2"/>
      <c r="K284" s="2"/>
      <c r="L284" s="2"/>
      <c r="M284" s="2"/>
    </row>
    <row r="285" spans="7:13" ht="12.75" customHeight="1">
      <c r="G285" s="6"/>
      <c r="H285" s="2"/>
      <c r="I285" s="6"/>
      <c r="J285" s="2"/>
      <c r="K285" s="2"/>
      <c r="L285" s="2"/>
      <c r="M285" s="2"/>
    </row>
    <row r="286" spans="7:13" ht="12.75" customHeight="1">
      <c r="G286" s="6"/>
      <c r="H286" s="2"/>
      <c r="I286" s="6"/>
      <c r="J286" s="2"/>
      <c r="K286" s="2"/>
      <c r="L286" s="2"/>
      <c r="M286" s="2"/>
    </row>
    <row r="287" spans="7:13" ht="12.75" customHeight="1">
      <c r="G287" s="6"/>
      <c r="H287" s="2"/>
      <c r="I287" s="6"/>
      <c r="J287" s="2"/>
      <c r="K287" s="2"/>
      <c r="L287" s="2"/>
      <c r="M287" s="2"/>
    </row>
    <row r="288" spans="7:13" ht="12.75" customHeight="1">
      <c r="G288" s="6"/>
      <c r="H288" s="2"/>
      <c r="I288" s="6"/>
      <c r="J288" s="2"/>
      <c r="K288" s="2"/>
      <c r="L288" s="2"/>
      <c r="M288" s="2"/>
    </row>
    <row r="289" spans="7:13" ht="12.75" customHeight="1">
      <c r="G289" s="6"/>
      <c r="H289" s="2"/>
      <c r="I289" s="6"/>
      <c r="J289" s="2"/>
      <c r="K289" s="2"/>
      <c r="L289" s="2"/>
      <c r="M289" s="2"/>
    </row>
    <row r="290" spans="7:13" ht="12.75" customHeight="1">
      <c r="G290" s="6"/>
      <c r="H290" s="2"/>
      <c r="I290" s="6"/>
      <c r="J290" s="2"/>
      <c r="K290" s="2"/>
      <c r="L290" s="2"/>
      <c r="M290" s="2"/>
    </row>
    <row r="291" spans="7:13" ht="12.75" customHeight="1">
      <c r="G291" s="6"/>
      <c r="H291" s="2"/>
      <c r="I291" s="6"/>
      <c r="J291" s="2"/>
      <c r="K291" s="2"/>
      <c r="L291" s="2"/>
      <c r="M291" s="2"/>
    </row>
    <row r="292" spans="7:13" ht="12.75" customHeight="1">
      <c r="G292" s="6"/>
      <c r="H292" s="2"/>
      <c r="I292" s="6"/>
      <c r="J292" s="2"/>
      <c r="K292" s="2"/>
      <c r="L292" s="2"/>
      <c r="M292" s="2"/>
    </row>
    <row r="293" spans="7:13" ht="12.75" customHeight="1">
      <c r="G293" s="6"/>
      <c r="H293" s="2"/>
      <c r="I293" s="6"/>
      <c r="J293" s="2"/>
      <c r="K293" s="2"/>
      <c r="L293" s="2"/>
      <c r="M293" s="2"/>
    </row>
    <row r="294" spans="7:13" ht="12.75" customHeight="1">
      <c r="G294" s="6"/>
      <c r="H294" s="2"/>
      <c r="I294" s="6"/>
      <c r="J294" s="2"/>
      <c r="K294" s="2"/>
      <c r="L294" s="2"/>
      <c r="M294" s="2"/>
    </row>
    <row r="295" spans="7:13" ht="12.75" customHeight="1">
      <c r="G295" s="6"/>
      <c r="H295" s="2"/>
      <c r="I295" s="6"/>
      <c r="J295" s="2"/>
      <c r="K295" s="2"/>
      <c r="L295" s="2"/>
      <c r="M295" s="2"/>
    </row>
    <row r="296" spans="7:13" ht="12.75" customHeight="1">
      <c r="G296" s="6"/>
      <c r="H296" s="2"/>
      <c r="I296" s="6"/>
      <c r="J296" s="2"/>
      <c r="K296" s="2"/>
      <c r="L296" s="2"/>
      <c r="M296" s="2"/>
    </row>
    <row r="297" spans="7:13" ht="12.75" customHeight="1">
      <c r="G297" s="6"/>
      <c r="H297" s="2"/>
      <c r="I297" s="6"/>
      <c r="J297" s="2"/>
      <c r="K297" s="2"/>
      <c r="L297" s="2"/>
      <c r="M297" s="2"/>
    </row>
    <row r="298" spans="7:13" ht="12.75" customHeight="1">
      <c r="G298" s="6"/>
      <c r="H298" s="2"/>
      <c r="I298" s="6"/>
      <c r="J298" s="2"/>
      <c r="K298" s="2"/>
      <c r="L298" s="2"/>
      <c r="M298" s="2"/>
    </row>
    <row r="299" spans="7:13" ht="12.75" customHeight="1">
      <c r="G299" s="6"/>
      <c r="H299" s="2"/>
      <c r="I299" s="6"/>
      <c r="J299" s="2"/>
      <c r="K299" s="2"/>
      <c r="L299" s="2"/>
      <c r="M299" s="2"/>
    </row>
    <row r="300" spans="7:13" ht="12.75" customHeight="1">
      <c r="G300" s="6"/>
      <c r="H300" s="2"/>
      <c r="I300" s="6"/>
      <c r="J300" s="2"/>
      <c r="K300" s="2"/>
      <c r="L300" s="2"/>
      <c r="M300" s="2"/>
    </row>
    <row r="301" spans="7:13" ht="12.75" customHeight="1">
      <c r="G301" s="6"/>
      <c r="H301" s="2"/>
      <c r="I301" s="6"/>
      <c r="J301" s="2"/>
      <c r="K301" s="2"/>
      <c r="L301" s="2"/>
      <c r="M301" s="2"/>
    </row>
    <row r="302" spans="7:13" ht="12.75" customHeight="1">
      <c r="G302" s="6"/>
      <c r="H302" s="2"/>
      <c r="I302" s="6"/>
      <c r="J302" s="2"/>
      <c r="K302" s="2"/>
      <c r="L302" s="2"/>
      <c r="M302" s="2"/>
    </row>
    <row r="303" spans="7:13" ht="12.75" customHeight="1">
      <c r="G303" s="6"/>
      <c r="H303" s="2"/>
      <c r="I303" s="6"/>
      <c r="J303" s="2"/>
      <c r="K303" s="2"/>
      <c r="L303" s="2"/>
      <c r="M303" s="2"/>
    </row>
    <row r="304" spans="7:13" ht="12.75" customHeight="1">
      <c r="G304" s="6"/>
      <c r="H304" s="2"/>
      <c r="I304" s="6"/>
      <c r="J304" s="2"/>
      <c r="K304" s="2"/>
      <c r="L304" s="2"/>
      <c r="M304" s="2"/>
    </row>
    <row r="305" spans="7:13" ht="12.75" customHeight="1">
      <c r="G305" s="6"/>
      <c r="H305" s="2"/>
      <c r="I305" s="6"/>
      <c r="J305" s="2"/>
      <c r="K305" s="2"/>
      <c r="L305" s="2"/>
      <c r="M305" s="2"/>
    </row>
    <row r="306" spans="7:13" ht="12.75" customHeight="1">
      <c r="G306" s="6"/>
      <c r="H306" s="2"/>
      <c r="I306" s="6"/>
      <c r="J306" s="2"/>
      <c r="K306" s="2"/>
      <c r="L306" s="2"/>
      <c r="M306" s="2"/>
    </row>
    <row r="307" spans="7:13" ht="12.75" customHeight="1">
      <c r="G307" s="6"/>
      <c r="H307" s="2"/>
      <c r="I307" s="6"/>
      <c r="J307" s="2"/>
      <c r="K307" s="2"/>
      <c r="L307" s="2"/>
      <c r="M307" s="2"/>
    </row>
    <row r="308" spans="7:13" ht="12.75" customHeight="1">
      <c r="G308" s="6"/>
      <c r="H308" s="2"/>
      <c r="I308" s="6"/>
      <c r="J308" s="2"/>
      <c r="K308" s="2"/>
      <c r="L308" s="2"/>
      <c r="M308" s="2"/>
    </row>
    <row r="309" spans="7:13" ht="12.75" customHeight="1">
      <c r="G309" s="6"/>
      <c r="H309" s="2"/>
      <c r="I309" s="6"/>
      <c r="J309" s="2"/>
      <c r="K309" s="2"/>
      <c r="L309" s="2"/>
      <c r="M309" s="2"/>
    </row>
    <row r="310" spans="7:13" ht="12.75" customHeight="1">
      <c r="G310" s="6"/>
      <c r="H310" s="2"/>
      <c r="I310" s="6"/>
      <c r="J310" s="2"/>
      <c r="K310" s="2"/>
      <c r="L310" s="2"/>
      <c r="M310" s="2"/>
    </row>
    <row r="311" spans="7:13" ht="12.75" customHeight="1">
      <c r="G311" s="6"/>
      <c r="H311" s="2"/>
      <c r="I311" s="6"/>
      <c r="J311" s="2"/>
      <c r="K311" s="2"/>
      <c r="L311" s="2"/>
      <c r="M311" s="2"/>
    </row>
    <row r="312" spans="7:13" ht="12.75" customHeight="1">
      <c r="G312" s="6"/>
      <c r="H312" s="2"/>
      <c r="I312" s="6"/>
      <c r="J312" s="2"/>
      <c r="K312" s="2"/>
      <c r="L312" s="2"/>
      <c r="M312" s="2"/>
    </row>
    <row r="313" spans="7:13" ht="12.75" customHeight="1">
      <c r="G313" s="6"/>
      <c r="H313" s="2"/>
      <c r="I313" s="6"/>
      <c r="J313" s="2"/>
      <c r="K313" s="2"/>
      <c r="L313" s="2"/>
      <c r="M313" s="2"/>
    </row>
    <row r="314" spans="7:13" ht="12.75" customHeight="1">
      <c r="G314" s="6"/>
      <c r="H314" s="2"/>
      <c r="I314" s="6"/>
      <c r="J314" s="2"/>
      <c r="K314" s="2"/>
      <c r="L314" s="2"/>
      <c r="M314" s="2"/>
    </row>
    <row r="315" spans="7:13" ht="12.75" customHeight="1">
      <c r="G315" s="6"/>
      <c r="H315" s="2"/>
      <c r="I315" s="6"/>
      <c r="J315" s="2"/>
      <c r="K315" s="2"/>
      <c r="L315" s="2"/>
      <c r="M315" s="2"/>
    </row>
    <row r="316" spans="7:13" ht="12.75" customHeight="1">
      <c r="G316" s="6"/>
      <c r="H316" s="2"/>
      <c r="I316" s="6"/>
      <c r="J316" s="2"/>
      <c r="K316" s="2"/>
      <c r="L316" s="2"/>
      <c r="M316" s="2"/>
    </row>
    <row r="317" spans="7:13" ht="12.75" customHeight="1">
      <c r="G317" s="6"/>
      <c r="H317" s="2"/>
      <c r="I317" s="6"/>
      <c r="J317" s="2"/>
      <c r="K317" s="2"/>
      <c r="L317" s="2"/>
      <c r="M317" s="2"/>
    </row>
    <row r="318" spans="7:13" ht="12.75" customHeight="1">
      <c r="G318" s="6"/>
      <c r="H318" s="2"/>
      <c r="I318" s="6"/>
      <c r="J318" s="2"/>
      <c r="K318" s="2"/>
      <c r="L318" s="2"/>
      <c r="M318" s="2"/>
    </row>
    <row r="319" spans="7:13" ht="12.75" customHeight="1">
      <c r="G319" s="6"/>
      <c r="H319" s="2"/>
      <c r="I319" s="6"/>
      <c r="J319" s="2"/>
      <c r="K319" s="2"/>
      <c r="L319" s="2"/>
      <c r="M319" s="2"/>
    </row>
    <row r="320" spans="7:13" ht="12.75" customHeight="1">
      <c r="G320" s="6"/>
      <c r="H320" s="2"/>
      <c r="I320" s="6"/>
      <c r="J320" s="2"/>
      <c r="K320" s="2"/>
      <c r="L320" s="2"/>
      <c r="M320" s="2"/>
    </row>
    <row r="321" spans="7:13" ht="12.75" customHeight="1">
      <c r="G321" s="6"/>
      <c r="H321" s="2"/>
      <c r="I321" s="6"/>
      <c r="J321" s="2"/>
      <c r="K321" s="2"/>
      <c r="L321" s="2"/>
      <c r="M321" s="2"/>
    </row>
    <row r="322" spans="7:13" ht="12.75" customHeight="1">
      <c r="G322" s="6"/>
      <c r="H322" s="2"/>
      <c r="I322" s="6"/>
      <c r="J322" s="2"/>
      <c r="K322" s="2"/>
      <c r="L322" s="2"/>
      <c r="M322" s="2"/>
    </row>
    <row r="323" spans="7:13" ht="12.75" customHeight="1">
      <c r="G323" s="6"/>
      <c r="H323" s="2"/>
      <c r="I323" s="6"/>
      <c r="J323" s="2"/>
      <c r="K323" s="2"/>
      <c r="L323" s="2"/>
      <c r="M323" s="2"/>
    </row>
    <row r="324" spans="7:13" ht="12.75" customHeight="1">
      <c r="G324" s="6"/>
      <c r="H324" s="2"/>
      <c r="I324" s="6"/>
      <c r="J324" s="2"/>
      <c r="K324" s="2"/>
      <c r="L324" s="2"/>
      <c r="M324" s="2"/>
    </row>
    <row r="325" spans="7:13" ht="12.75" customHeight="1">
      <c r="G325" s="6"/>
      <c r="H325" s="2"/>
      <c r="I325" s="6"/>
      <c r="J325" s="2"/>
      <c r="K325" s="2"/>
      <c r="L325" s="2"/>
      <c r="M325" s="2"/>
    </row>
    <row r="326" spans="7:13" ht="12.75" customHeight="1">
      <c r="G326" s="6"/>
      <c r="H326" s="2"/>
      <c r="I326" s="6"/>
      <c r="J326" s="2"/>
      <c r="K326" s="2"/>
      <c r="L326" s="2"/>
      <c r="M326" s="2"/>
    </row>
    <row r="327" spans="7:13" ht="12.75" customHeight="1">
      <c r="G327" s="6"/>
      <c r="H327" s="2"/>
      <c r="I327" s="6"/>
      <c r="J327" s="2"/>
      <c r="K327" s="2"/>
      <c r="L327" s="2"/>
      <c r="M327" s="2"/>
    </row>
    <row r="328" spans="7:13" ht="12.75" customHeight="1">
      <c r="G328" s="6"/>
      <c r="H328" s="2"/>
      <c r="I328" s="6"/>
      <c r="J328" s="2"/>
      <c r="K328" s="2"/>
      <c r="L328" s="2"/>
      <c r="M328" s="2"/>
    </row>
    <row r="329" spans="7:13" ht="12.75" customHeight="1">
      <c r="G329" s="6"/>
      <c r="H329" s="2"/>
      <c r="I329" s="6"/>
      <c r="J329" s="2"/>
      <c r="K329" s="2"/>
      <c r="L329" s="2"/>
      <c r="M329" s="2"/>
    </row>
    <row r="330" spans="7:13" ht="12.75" customHeight="1">
      <c r="G330" s="6"/>
      <c r="H330" s="2"/>
      <c r="I330" s="6"/>
      <c r="J330" s="2"/>
      <c r="K330" s="2"/>
      <c r="L330" s="2"/>
      <c r="M330" s="2"/>
    </row>
    <row r="331" spans="7:13" ht="12.75" customHeight="1">
      <c r="G331" s="6"/>
      <c r="H331" s="2"/>
      <c r="I331" s="6"/>
      <c r="J331" s="2"/>
      <c r="K331" s="2"/>
      <c r="L331" s="2"/>
      <c r="M331" s="2"/>
    </row>
    <row r="332" spans="7:13" ht="12.75" customHeight="1">
      <c r="G332" s="6"/>
      <c r="H332" s="2"/>
      <c r="I332" s="6"/>
      <c r="J332" s="2"/>
      <c r="K332" s="2"/>
      <c r="L332" s="2"/>
      <c r="M332" s="2"/>
    </row>
    <row r="333" spans="7:13" ht="12.75" customHeight="1">
      <c r="G333" s="6"/>
      <c r="H333" s="2"/>
      <c r="I333" s="6"/>
      <c r="J333" s="2"/>
      <c r="K333" s="2"/>
      <c r="L333" s="2"/>
      <c r="M333" s="2"/>
    </row>
    <row r="334" spans="7:13" ht="12.75" customHeight="1">
      <c r="G334" s="6"/>
      <c r="H334" s="2"/>
      <c r="I334" s="6"/>
      <c r="J334" s="2"/>
      <c r="K334" s="2"/>
      <c r="L334" s="2"/>
      <c r="M334" s="2"/>
    </row>
    <row r="335" spans="7:13" ht="12.75" customHeight="1">
      <c r="G335" s="6"/>
      <c r="H335" s="2"/>
      <c r="I335" s="6"/>
      <c r="J335" s="2"/>
      <c r="K335" s="2"/>
      <c r="L335" s="2"/>
      <c r="M335" s="2"/>
    </row>
    <row r="336" spans="7:13" ht="12.75" customHeight="1">
      <c r="G336" s="6"/>
      <c r="H336" s="2"/>
      <c r="I336" s="6"/>
      <c r="J336" s="2"/>
      <c r="K336" s="2"/>
      <c r="L336" s="2"/>
      <c r="M336" s="2"/>
    </row>
    <row r="337" spans="7:13" ht="12.75" customHeight="1">
      <c r="G337" s="6"/>
      <c r="H337" s="2"/>
      <c r="I337" s="6"/>
      <c r="J337" s="2"/>
      <c r="K337" s="2"/>
      <c r="L337" s="2"/>
      <c r="M337" s="2"/>
    </row>
    <row r="338" spans="7:13" ht="12.75" customHeight="1">
      <c r="G338" s="6"/>
      <c r="H338" s="2"/>
      <c r="I338" s="6"/>
      <c r="J338" s="2"/>
      <c r="K338" s="2"/>
      <c r="L338" s="2"/>
      <c r="M338" s="2"/>
    </row>
    <row r="339" spans="7:13" ht="12.75" customHeight="1">
      <c r="G339" s="6"/>
      <c r="H339" s="2"/>
      <c r="I339" s="6"/>
      <c r="J339" s="2"/>
      <c r="K339" s="2"/>
      <c r="L339" s="2"/>
      <c r="M339" s="2"/>
    </row>
    <row r="340" spans="7:13" ht="12.75" customHeight="1">
      <c r="G340" s="6"/>
      <c r="H340" s="2"/>
      <c r="I340" s="6"/>
      <c r="J340" s="2"/>
      <c r="K340" s="2"/>
      <c r="L340" s="2"/>
      <c r="M340" s="2"/>
    </row>
    <row r="341" spans="7:13" ht="12.75" customHeight="1">
      <c r="G341" s="6"/>
      <c r="H341" s="2"/>
      <c r="I341" s="6"/>
      <c r="J341" s="2"/>
      <c r="K341" s="2"/>
      <c r="L341" s="2"/>
      <c r="M341" s="2"/>
    </row>
    <row r="342" spans="7:13" ht="12.75" customHeight="1">
      <c r="G342" s="6"/>
      <c r="H342" s="2"/>
      <c r="I342" s="6"/>
      <c r="J342" s="2"/>
      <c r="K342" s="2"/>
      <c r="L342" s="2"/>
      <c r="M342" s="2"/>
    </row>
    <row r="343" spans="7:13" ht="12.75" customHeight="1">
      <c r="G343" s="6"/>
      <c r="H343" s="2"/>
      <c r="I343" s="6"/>
      <c r="J343" s="2"/>
      <c r="K343" s="2"/>
      <c r="L343" s="2"/>
      <c r="M343" s="2"/>
    </row>
    <row r="344" spans="7:13" ht="12.75" customHeight="1">
      <c r="G344" s="6"/>
      <c r="H344" s="2"/>
      <c r="I344" s="6"/>
      <c r="J344" s="2"/>
      <c r="K344" s="2"/>
      <c r="L344" s="2"/>
      <c r="M344" s="2"/>
    </row>
    <row r="345" spans="7:13" ht="12.75" customHeight="1">
      <c r="G345" s="6"/>
      <c r="H345" s="2"/>
      <c r="I345" s="6"/>
      <c r="J345" s="2"/>
      <c r="K345" s="2"/>
      <c r="L345" s="2"/>
      <c r="M345" s="2"/>
    </row>
    <row r="346" spans="7:13" ht="12.75" customHeight="1">
      <c r="G346" s="6"/>
      <c r="H346" s="2"/>
      <c r="I346" s="6"/>
      <c r="J346" s="2"/>
      <c r="K346" s="2"/>
      <c r="L346" s="2"/>
      <c r="M346" s="2"/>
    </row>
    <row r="347" spans="7:13" ht="12.75" customHeight="1">
      <c r="G347" s="6"/>
      <c r="H347" s="2"/>
      <c r="I347" s="6"/>
      <c r="J347" s="2"/>
      <c r="K347" s="2"/>
      <c r="L347" s="2"/>
      <c r="M347" s="2"/>
    </row>
    <row r="348" spans="7:13" ht="12.75" customHeight="1">
      <c r="G348" s="6"/>
      <c r="H348" s="2"/>
      <c r="I348" s="6"/>
      <c r="J348" s="2"/>
      <c r="K348" s="2"/>
      <c r="L348" s="2"/>
      <c r="M348" s="2"/>
    </row>
    <row r="349" spans="7:13" ht="12.75" customHeight="1">
      <c r="G349" s="6"/>
      <c r="H349" s="2"/>
      <c r="I349" s="6"/>
      <c r="J349" s="2"/>
      <c r="K349" s="2"/>
      <c r="L349" s="2"/>
      <c r="M349" s="2"/>
    </row>
    <row r="350" spans="7:13" ht="12.75" customHeight="1">
      <c r="G350" s="6"/>
      <c r="H350" s="2"/>
      <c r="I350" s="6"/>
      <c r="J350" s="2"/>
      <c r="K350" s="2"/>
      <c r="L350" s="2"/>
      <c r="M350" s="2"/>
    </row>
    <row r="351" spans="7:13" ht="12.75" customHeight="1">
      <c r="G351" s="6"/>
      <c r="H351" s="2"/>
      <c r="I351" s="6"/>
      <c r="J351" s="2"/>
      <c r="K351" s="2"/>
      <c r="L351" s="2"/>
      <c r="M351" s="2"/>
    </row>
    <row r="352" spans="7:13" ht="12.75" customHeight="1">
      <c r="G352" s="6"/>
      <c r="H352" s="2"/>
      <c r="I352" s="6"/>
      <c r="J352" s="2"/>
      <c r="K352" s="2"/>
      <c r="L352" s="2"/>
      <c r="M352" s="2"/>
    </row>
    <row r="353" spans="7:13" ht="12.75" customHeight="1">
      <c r="G353" s="6"/>
      <c r="H353" s="2"/>
      <c r="I353" s="6"/>
      <c r="J353" s="2"/>
      <c r="K353" s="2"/>
      <c r="L353" s="2"/>
      <c r="M353" s="2"/>
    </row>
    <row r="354" spans="7:13" ht="12.75" customHeight="1">
      <c r="G354" s="6"/>
      <c r="H354" s="2"/>
      <c r="I354" s="6"/>
      <c r="J354" s="2"/>
      <c r="K354" s="2"/>
      <c r="L354" s="2"/>
      <c r="M354" s="2"/>
    </row>
    <row r="355" spans="7:13" ht="12.75" customHeight="1">
      <c r="G355" s="6"/>
      <c r="H355" s="2"/>
      <c r="I355" s="6"/>
      <c r="J355" s="2"/>
      <c r="K355" s="2"/>
      <c r="L355" s="2"/>
      <c r="M355" s="2"/>
    </row>
    <row r="356" spans="7:13" ht="12.75" customHeight="1">
      <c r="G356" s="6"/>
      <c r="H356" s="2"/>
      <c r="I356" s="6"/>
      <c r="J356" s="2"/>
      <c r="K356" s="2"/>
      <c r="L356" s="2"/>
      <c r="M356" s="2"/>
    </row>
    <row r="357" spans="7:13" ht="12.75" customHeight="1">
      <c r="G357" s="6"/>
      <c r="H357" s="2"/>
      <c r="I357" s="6"/>
      <c r="J357" s="2"/>
      <c r="K357" s="2"/>
      <c r="L357" s="2"/>
      <c r="M357" s="2"/>
    </row>
    <row r="358" spans="7:13" ht="12.75" customHeight="1">
      <c r="G358" s="6"/>
      <c r="H358" s="2"/>
      <c r="I358" s="6"/>
      <c r="J358" s="2"/>
      <c r="K358" s="2"/>
      <c r="L358" s="2"/>
      <c r="M358" s="2"/>
    </row>
    <row r="359" spans="7:13" ht="12.75" customHeight="1">
      <c r="G359" s="6"/>
      <c r="H359" s="2"/>
      <c r="I359" s="6"/>
      <c r="J359" s="2"/>
      <c r="K359" s="2"/>
      <c r="L359" s="2"/>
      <c r="M359" s="2"/>
    </row>
    <row r="360" spans="7:13" ht="12.75" customHeight="1">
      <c r="G360" s="6"/>
      <c r="H360" s="2"/>
      <c r="I360" s="6"/>
      <c r="J360" s="2"/>
      <c r="K360" s="2"/>
      <c r="L360" s="2"/>
      <c r="M360" s="2"/>
    </row>
    <row r="361" spans="7:13" ht="12.75" customHeight="1">
      <c r="G361" s="6"/>
      <c r="H361" s="2"/>
      <c r="I361" s="6"/>
      <c r="J361" s="2"/>
      <c r="K361" s="2"/>
      <c r="L361" s="2"/>
      <c r="M361" s="2"/>
    </row>
    <row r="362" spans="7:13" ht="12.75" customHeight="1">
      <c r="G362" s="6"/>
      <c r="H362" s="2"/>
      <c r="I362" s="6"/>
      <c r="J362" s="2"/>
      <c r="K362" s="2"/>
      <c r="L362" s="2"/>
      <c r="M362" s="2"/>
    </row>
    <row r="363" spans="7:13" ht="12.75" customHeight="1">
      <c r="G363" s="6"/>
      <c r="H363" s="2"/>
      <c r="I363" s="6"/>
      <c r="J363" s="2"/>
      <c r="K363" s="2"/>
      <c r="L363" s="2"/>
      <c r="M363" s="2"/>
    </row>
    <row r="364" spans="7:13" ht="12.75" customHeight="1">
      <c r="G364" s="6"/>
      <c r="H364" s="2"/>
      <c r="I364" s="6"/>
      <c r="J364" s="2"/>
      <c r="K364" s="2"/>
      <c r="L364" s="2"/>
      <c r="M364" s="2"/>
    </row>
    <row r="365" spans="7:13" ht="12.75" customHeight="1">
      <c r="G365" s="6"/>
      <c r="H365" s="2"/>
      <c r="I365" s="6"/>
      <c r="J365" s="2"/>
      <c r="K365" s="2"/>
      <c r="L365" s="2"/>
      <c r="M365" s="2"/>
    </row>
    <row r="366" spans="7:13" ht="12.75" customHeight="1">
      <c r="G366" s="6"/>
      <c r="H366" s="2"/>
      <c r="I366" s="6"/>
      <c r="J366" s="2"/>
      <c r="K366" s="2"/>
      <c r="L366" s="2"/>
      <c r="M366" s="2"/>
    </row>
    <row r="367" spans="7:13" ht="12.75" customHeight="1">
      <c r="G367" s="6"/>
      <c r="H367" s="2"/>
      <c r="I367" s="6"/>
      <c r="J367" s="2"/>
      <c r="K367" s="2"/>
      <c r="L367" s="2"/>
      <c r="M367" s="2"/>
    </row>
    <row r="368" spans="7:13" ht="12.75" customHeight="1">
      <c r="G368" s="6"/>
      <c r="H368" s="2"/>
      <c r="I368" s="6"/>
      <c r="J368" s="2"/>
      <c r="K368" s="2"/>
      <c r="L368" s="2"/>
      <c r="M368" s="2"/>
    </row>
    <row r="369" spans="7:13" ht="12.75" customHeight="1">
      <c r="G369" s="6"/>
      <c r="H369" s="2"/>
      <c r="I369" s="6"/>
      <c r="J369" s="2"/>
      <c r="K369" s="2"/>
      <c r="L369" s="2"/>
      <c r="M369" s="2"/>
    </row>
    <row r="370" spans="7:13" ht="12.75" customHeight="1">
      <c r="G370" s="6"/>
      <c r="H370" s="2"/>
      <c r="I370" s="6"/>
      <c r="J370" s="2"/>
      <c r="K370" s="2"/>
      <c r="L370" s="2"/>
      <c r="M370" s="2"/>
    </row>
    <row r="371" spans="7:13" ht="12.75" customHeight="1">
      <c r="G371" s="6"/>
      <c r="H371" s="2"/>
      <c r="I371" s="6"/>
      <c r="J371" s="2"/>
      <c r="K371" s="2"/>
      <c r="L371" s="2"/>
      <c r="M371" s="2"/>
    </row>
    <row r="372" spans="7:13" ht="12.75" customHeight="1">
      <c r="G372" s="6"/>
      <c r="H372" s="2"/>
      <c r="I372" s="6"/>
      <c r="J372" s="2"/>
      <c r="K372" s="2"/>
      <c r="L372" s="2"/>
      <c r="M372" s="2"/>
    </row>
    <row r="373" spans="7:13" ht="12.75" customHeight="1">
      <c r="G373" s="6"/>
      <c r="H373" s="2"/>
      <c r="I373" s="6"/>
      <c r="J373" s="2"/>
      <c r="K373" s="2"/>
      <c r="L373" s="2"/>
      <c r="M373" s="2"/>
    </row>
    <row r="374" spans="7:13" ht="12.75" customHeight="1">
      <c r="G374" s="6"/>
      <c r="H374" s="2"/>
      <c r="I374" s="6"/>
      <c r="J374" s="2"/>
      <c r="K374" s="2"/>
      <c r="L374" s="2"/>
      <c r="M374" s="2"/>
    </row>
    <row r="375" spans="7:13" ht="12.75" customHeight="1">
      <c r="G375" s="6"/>
      <c r="H375" s="2"/>
      <c r="I375" s="6"/>
      <c r="J375" s="2"/>
      <c r="K375" s="2"/>
      <c r="L375" s="2"/>
      <c r="M375" s="2"/>
    </row>
    <row r="376" spans="7:13" ht="12.75" customHeight="1">
      <c r="G376" s="6"/>
      <c r="H376" s="2"/>
      <c r="I376" s="6"/>
      <c r="J376" s="2"/>
      <c r="K376" s="2"/>
      <c r="L376" s="2"/>
      <c r="M376" s="2"/>
    </row>
    <row r="377" spans="7:13" ht="12.75" customHeight="1">
      <c r="G377" s="6"/>
      <c r="H377" s="2"/>
      <c r="I377" s="6"/>
      <c r="J377" s="2"/>
      <c r="K377" s="2"/>
      <c r="L377" s="2"/>
      <c r="M377" s="2"/>
    </row>
    <row r="378" spans="7:13" ht="12.75" customHeight="1">
      <c r="G378" s="6"/>
      <c r="H378" s="2"/>
      <c r="I378" s="6"/>
      <c r="J378" s="2"/>
      <c r="K378" s="2"/>
      <c r="L378" s="2"/>
      <c r="M378" s="2"/>
    </row>
    <row r="379" spans="7:13" ht="12.75" customHeight="1">
      <c r="G379" s="6"/>
      <c r="H379" s="2"/>
      <c r="I379" s="6"/>
      <c r="J379" s="2"/>
      <c r="K379" s="2"/>
      <c r="L379" s="2"/>
      <c r="M379" s="2"/>
    </row>
    <row r="380" spans="7:13" ht="12.75" customHeight="1">
      <c r="G380" s="6"/>
      <c r="H380" s="2"/>
      <c r="I380" s="6"/>
      <c r="J380" s="2"/>
      <c r="K380" s="2"/>
      <c r="L380" s="2"/>
      <c r="M380" s="2"/>
    </row>
    <row r="381" spans="7:13" ht="12.75" customHeight="1">
      <c r="G381" s="6"/>
      <c r="H381" s="2"/>
      <c r="I381" s="6"/>
      <c r="J381" s="2"/>
      <c r="K381" s="2"/>
      <c r="L381" s="2"/>
      <c r="M381" s="2"/>
    </row>
    <row r="382" spans="7:13" ht="12.75" customHeight="1">
      <c r="G382" s="6"/>
      <c r="H382" s="2"/>
      <c r="I382" s="6"/>
      <c r="J382" s="2"/>
      <c r="K382" s="2"/>
      <c r="L382" s="2"/>
      <c r="M382" s="2"/>
    </row>
    <row r="383" spans="7:13" ht="12.75" customHeight="1">
      <c r="G383" s="6"/>
      <c r="H383" s="2"/>
      <c r="I383" s="6"/>
      <c r="J383" s="2"/>
      <c r="K383" s="2"/>
      <c r="L383" s="2"/>
      <c r="M383" s="2"/>
    </row>
    <row r="384" spans="7:13" ht="12.75" customHeight="1">
      <c r="G384" s="6"/>
      <c r="H384" s="2"/>
      <c r="I384" s="6"/>
      <c r="J384" s="2"/>
      <c r="K384" s="2"/>
      <c r="L384" s="2"/>
      <c r="M384" s="2"/>
    </row>
    <row r="385" spans="7:13" ht="12.75" customHeight="1">
      <c r="G385" s="6"/>
      <c r="H385" s="2"/>
      <c r="I385" s="6"/>
      <c r="J385" s="2"/>
      <c r="K385" s="2"/>
      <c r="L385" s="2"/>
      <c r="M385" s="2"/>
    </row>
    <row r="386" spans="7:13" ht="12.75" customHeight="1">
      <c r="G386" s="6"/>
      <c r="H386" s="2"/>
      <c r="I386" s="6"/>
      <c r="J386" s="2"/>
      <c r="K386" s="2"/>
      <c r="L386" s="2"/>
      <c r="M386" s="2"/>
    </row>
    <row r="387" spans="7:13" ht="12.75" customHeight="1">
      <c r="G387" s="6"/>
      <c r="H387" s="2"/>
      <c r="I387" s="6"/>
      <c r="J387" s="2"/>
      <c r="K387" s="2"/>
      <c r="L387" s="2"/>
      <c r="M387" s="2"/>
    </row>
    <row r="388" spans="7:13" ht="12.75" customHeight="1">
      <c r="G388" s="6"/>
      <c r="H388" s="2"/>
      <c r="I388" s="6"/>
      <c r="J388" s="2"/>
      <c r="K388" s="2"/>
      <c r="L388" s="2"/>
      <c r="M388" s="2"/>
    </row>
    <row r="389" spans="7:13" ht="12.75" customHeight="1">
      <c r="G389" s="6"/>
      <c r="H389" s="2"/>
      <c r="I389" s="6"/>
      <c r="J389" s="2"/>
      <c r="K389" s="2"/>
      <c r="L389" s="2"/>
      <c r="M389" s="2"/>
    </row>
    <row r="390" spans="7:13" ht="12.75" customHeight="1">
      <c r="G390" s="6"/>
      <c r="H390" s="2"/>
      <c r="I390" s="6"/>
      <c r="J390" s="2"/>
      <c r="K390" s="2"/>
      <c r="L390" s="2"/>
      <c r="M390" s="2"/>
    </row>
    <row r="391" spans="7:13" ht="12.75" customHeight="1">
      <c r="G391" s="6"/>
      <c r="H391" s="2"/>
      <c r="I391" s="6"/>
      <c r="J391" s="2"/>
      <c r="K391" s="2"/>
      <c r="L391" s="2"/>
      <c r="M391" s="2"/>
    </row>
    <row r="392" spans="7:13" ht="12.75" customHeight="1">
      <c r="G392" s="6"/>
      <c r="H392" s="2"/>
      <c r="I392" s="6"/>
      <c r="J392" s="2"/>
      <c r="K392" s="2"/>
      <c r="L392" s="2"/>
      <c r="M392" s="2"/>
    </row>
    <row r="393" spans="7:13" ht="12.75" customHeight="1">
      <c r="G393" s="6"/>
      <c r="H393" s="2"/>
      <c r="I393" s="6"/>
      <c r="J393" s="2"/>
      <c r="K393" s="2"/>
      <c r="L393" s="2"/>
      <c r="M393" s="2"/>
    </row>
    <row r="394" spans="7:13" ht="12.75" customHeight="1">
      <c r="G394" s="6"/>
      <c r="H394" s="2"/>
      <c r="I394" s="6"/>
      <c r="J394" s="2"/>
      <c r="K394" s="2"/>
      <c r="L394" s="2"/>
      <c r="M394" s="2"/>
    </row>
    <row r="395" spans="7:13" ht="12.75" customHeight="1">
      <c r="G395" s="6"/>
      <c r="H395" s="2"/>
      <c r="I395" s="6"/>
      <c r="J395" s="2"/>
      <c r="K395" s="2"/>
      <c r="L395" s="2"/>
      <c r="M395" s="2"/>
    </row>
    <row r="396" spans="7:13" ht="12.75" customHeight="1">
      <c r="G396" s="6"/>
      <c r="H396" s="2"/>
      <c r="I396" s="6"/>
      <c r="J396" s="2"/>
      <c r="K396" s="2"/>
      <c r="L396" s="2"/>
      <c r="M396" s="2"/>
    </row>
    <row r="397" spans="7:13" ht="12.75" customHeight="1">
      <c r="G397" s="6"/>
      <c r="H397" s="2"/>
      <c r="I397" s="6"/>
      <c r="J397" s="2"/>
      <c r="K397" s="2"/>
      <c r="L397" s="2"/>
      <c r="M397" s="2"/>
    </row>
    <row r="398" spans="7:13" ht="12.75" customHeight="1">
      <c r="G398" s="6"/>
      <c r="H398" s="2"/>
      <c r="I398" s="6"/>
      <c r="J398" s="2"/>
      <c r="K398" s="2"/>
      <c r="L398" s="2"/>
      <c r="M398" s="2"/>
    </row>
    <row r="399" spans="7:13" ht="12.75" customHeight="1">
      <c r="G399" s="6"/>
      <c r="H399" s="2"/>
      <c r="I399" s="6"/>
      <c r="J399" s="2"/>
      <c r="K399" s="2"/>
      <c r="L399" s="2"/>
      <c r="M399" s="2"/>
    </row>
    <row r="400" spans="7:13" ht="12.75" customHeight="1">
      <c r="G400" s="6"/>
      <c r="H400" s="2"/>
      <c r="I400" s="6"/>
      <c r="J400" s="2"/>
      <c r="K400" s="2"/>
      <c r="L400" s="2"/>
      <c r="M400" s="2"/>
    </row>
    <row r="401" spans="7:13" ht="12.75" customHeight="1">
      <c r="G401" s="6"/>
      <c r="H401" s="2"/>
      <c r="I401" s="6"/>
      <c r="J401" s="2"/>
      <c r="K401" s="2"/>
      <c r="L401" s="2"/>
      <c r="M401" s="2"/>
    </row>
    <row r="402" spans="7:13" ht="12.75" customHeight="1">
      <c r="G402" s="6"/>
      <c r="H402" s="2"/>
      <c r="I402" s="6"/>
      <c r="J402" s="2"/>
      <c r="K402" s="2"/>
      <c r="L402" s="2"/>
      <c r="M402" s="2"/>
    </row>
    <row r="403" spans="7:13" ht="12.75" customHeight="1">
      <c r="G403" s="6"/>
      <c r="H403" s="2"/>
      <c r="I403" s="6"/>
      <c r="J403" s="2"/>
      <c r="K403" s="2"/>
      <c r="L403" s="2"/>
      <c r="M403" s="2"/>
    </row>
    <row r="404" spans="7:13" ht="12.75" customHeight="1">
      <c r="G404" s="6"/>
      <c r="H404" s="2"/>
      <c r="I404" s="6"/>
      <c r="J404" s="2"/>
      <c r="K404" s="2"/>
      <c r="L404" s="2"/>
      <c r="M404" s="2"/>
    </row>
    <row r="405" spans="7:13" ht="12.75" customHeight="1">
      <c r="G405" s="6"/>
      <c r="H405" s="2"/>
      <c r="I405" s="6"/>
      <c r="J405" s="2"/>
      <c r="K405" s="2"/>
      <c r="L405" s="2"/>
      <c r="M405" s="2"/>
    </row>
    <row r="406" spans="7:13" ht="12.75" customHeight="1">
      <c r="G406" s="6"/>
      <c r="H406" s="2"/>
      <c r="I406" s="6"/>
      <c r="J406" s="2"/>
      <c r="K406" s="2"/>
      <c r="L406" s="2"/>
      <c r="M406" s="2"/>
    </row>
    <row r="407" spans="7:13" ht="12.75" customHeight="1">
      <c r="G407" s="6"/>
      <c r="H407" s="2"/>
      <c r="I407" s="6"/>
      <c r="J407" s="2"/>
      <c r="K407" s="2"/>
      <c r="L407" s="2"/>
      <c r="M407" s="2"/>
    </row>
    <row r="408" spans="7:13" ht="12.75" customHeight="1">
      <c r="G408" s="6"/>
      <c r="H408" s="2"/>
      <c r="I408" s="6"/>
      <c r="J408" s="2"/>
      <c r="K408" s="2"/>
      <c r="L408" s="2"/>
      <c r="M408" s="2"/>
    </row>
    <row r="409" spans="7:13" ht="12.75" customHeight="1">
      <c r="G409" s="6"/>
      <c r="H409" s="2"/>
      <c r="I409" s="6"/>
      <c r="J409" s="2"/>
      <c r="K409" s="2"/>
      <c r="L409" s="2"/>
      <c r="M409" s="2"/>
    </row>
    <row r="410" spans="7:13" ht="12.75" customHeight="1">
      <c r="G410" s="6"/>
      <c r="H410" s="2"/>
      <c r="I410" s="6"/>
      <c r="J410" s="2"/>
      <c r="K410" s="2"/>
      <c r="L410" s="2"/>
      <c r="M410" s="2"/>
    </row>
    <row r="411" spans="7:13" ht="12.75" customHeight="1">
      <c r="G411" s="6"/>
      <c r="H411" s="2"/>
      <c r="I411" s="6"/>
      <c r="J411" s="2"/>
      <c r="K411" s="2"/>
      <c r="L411" s="2"/>
      <c r="M411" s="2"/>
    </row>
    <row r="412" spans="7:13" ht="12.75" customHeight="1">
      <c r="G412" s="6"/>
      <c r="H412" s="2"/>
      <c r="I412" s="6"/>
      <c r="J412" s="2"/>
      <c r="K412" s="2"/>
      <c r="L412" s="2"/>
      <c r="M412" s="2"/>
    </row>
    <row r="413" spans="7:13" ht="12.75" customHeight="1">
      <c r="G413" s="6"/>
      <c r="H413" s="2"/>
      <c r="I413" s="6"/>
      <c r="J413" s="2"/>
      <c r="K413" s="2"/>
      <c r="L413" s="2"/>
      <c r="M413" s="2"/>
    </row>
    <row r="414" spans="7:13" ht="12.75" customHeight="1">
      <c r="G414" s="6"/>
      <c r="H414" s="2"/>
      <c r="I414" s="6"/>
      <c r="J414" s="2"/>
      <c r="K414" s="2"/>
      <c r="L414" s="2"/>
      <c r="M414" s="2"/>
    </row>
    <row r="415" spans="7:13" ht="12.75" customHeight="1">
      <c r="G415" s="6"/>
      <c r="H415" s="2"/>
      <c r="I415" s="6"/>
      <c r="J415" s="2"/>
      <c r="K415" s="2"/>
      <c r="L415" s="2"/>
      <c r="M415" s="2"/>
    </row>
    <row r="416" spans="7:13" ht="12.75" customHeight="1">
      <c r="G416" s="6"/>
      <c r="H416" s="2"/>
      <c r="I416" s="6"/>
      <c r="J416" s="2"/>
      <c r="K416" s="2"/>
      <c r="L416" s="2"/>
      <c r="M416" s="2"/>
    </row>
    <row r="417" spans="7:13" ht="12.75" customHeight="1">
      <c r="G417" s="6"/>
      <c r="H417" s="2"/>
      <c r="I417" s="6"/>
      <c r="J417" s="2"/>
      <c r="K417" s="2"/>
      <c r="L417" s="2"/>
      <c r="M417" s="2"/>
    </row>
    <row r="418" spans="7:13" ht="12.75" customHeight="1">
      <c r="G418" s="6"/>
      <c r="H418" s="2"/>
      <c r="I418" s="6"/>
      <c r="J418" s="2"/>
      <c r="K418" s="2"/>
      <c r="L418" s="2"/>
      <c r="M418" s="2"/>
    </row>
    <row r="419" spans="7:13" ht="12.75" customHeight="1">
      <c r="G419" s="6"/>
      <c r="H419" s="2"/>
      <c r="I419" s="6"/>
      <c r="J419" s="2"/>
      <c r="K419" s="2"/>
      <c r="L419" s="2"/>
      <c r="M419" s="2"/>
    </row>
    <row r="420" spans="7:13" ht="12.75" customHeight="1">
      <c r="G420" s="6"/>
      <c r="H420" s="2"/>
      <c r="I420" s="6"/>
      <c r="J420" s="2"/>
      <c r="K420" s="2"/>
      <c r="L420" s="2"/>
      <c r="M420" s="2"/>
    </row>
    <row r="421" spans="7:13" ht="12.75" customHeight="1">
      <c r="G421" s="6"/>
      <c r="H421" s="2"/>
      <c r="I421" s="6"/>
      <c r="J421" s="2"/>
      <c r="K421" s="2"/>
      <c r="L421" s="2"/>
      <c r="M421" s="2"/>
    </row>
    <row r="422" spans="7:13" ht="12.75" customHeight="1">
      <c r="G422" s="6"/>
      <c r="H422" s="2"/>
      <c r="I422" s="6"/>
      <c r="J422" s="2"/>
      <c r="K422" s="2"/>
      <c r="L422" s="2"/>
      <c r="M422" s="2"/>
    </row>
    <row r="423" spans="7:13" ht="12.75" customHeight="1">
      <c r="G423" s="6"/>
      <c r="H423" s="2"/>
      <c r="I423" s="6"/>
      <c r="J423" s="2"/>
      <c r="K423" s="2"/>
      <c r="L423" s="2"/>
      <c r="M423" s="2"/>
    </row>
    <row r="424" spans="7:13" ht="12.75" customHeight="1">
      <c r="G424" s="6"/>
      <c r="H424" s="2"/>
      <c r="I424" s="6"/>
      <c r="J424" s="2"/>
      <c r="K424" s="2"/>
      <c r="L424" s="2"/>
      <c r="M424" s="2"/>
    </row>
    <row r="425" spans="7:13" ht="12.75" customHeight="1">
      <c r="G425" s="6"/>
      <c r="H425" s="2"/>
      <c r="I425" s="6"/>
      <c r="J425" s="2"/>
      <c r="K425" s="2"/>
      <c r="L425" s="2"/>
      <c r="M425" s="2"/>
    </row>
    <row r="426" spans="7:13" ht="12.75" customHeight="1">
      <c r="G426" s="6"/>
      <c r="H426" s="2"/>
      <c r="I426" s="6"/>
      <c r="J426" s="2"/>
      <c r="K426" s="2"/>
      <c r="L426" s="2"/>
      <c r="M426" s="2"/>
    </row>
    <row r="427" spans="7:13" ht="12.75" customHeight="1">
      <c r="G427" s="6"/>
      <c r="H427" s="2"/>
      <c r="I427" s="6"/>
      <c r="J427" s="2"/>
      <c r="K427" s="2"/>
      <c r="L427" s="2"/>
      <c r="M427" s="2"/>
    </row>
    <row r="428" spans="7:13" ht="12.75" customHeight="1">
      <c r="G428" s="6"/>
      <c r="H428" s="2"/>
      <c r="I428" s="6"/>
      <c r="J428" s="2"/>
      <c r="K428" s="2"/>
      <c r="L428" s="2"/>
      <c r="M428" s="2"/>
    </row>
    <row r="429" spans="7:13" ht="12.75" customHeight="1">
      <c r="G429" s="6"/>
      <c r="H429" s="2"/>
      <c r="I429" s="6"/>
      <c r="J429" s="2"/>
      <c r="K429" s="2"/>
      <c r="L429" s="2"/>
      <c r="M429" s="2"/>
    </row>
    <row r="430" spans="7:13" ht="12.75" customHeight="1">
      <c r="G430" s="6"/>
      <c r="H430" s="2"/>
      <c r="I430" s="6"/>
      <c r="J430" s="2"/>
      <c r="K430" s="2"/>
      <c r="L430" s="2"/>
      <c r="M430" s="2"/>
    </row>
    <row r="431" spans="7:13" ht="12.75" customHeight="1">
      <c r="G431" s="6"/>
      <c r="H431" s="2"/>
      <c r="I431" s="6"/>
      <c r="J431" s="2"/>
      <c r="K431" s="2"/>
      <c r="L431" s="2"/>
      <c r="M431" s="2"/>
    </row>
    <row r="432" spans="7:13" ht="12.75" customHeight="1">
      <c r="G432" s="6"/>
      <c r="H432" s="2"/>
      <c r="I432" s="6"/>
      <c r="J432" s="2"/>
      <c r="K432" s="2"/>
      <c r="L432" s="2"/>
      <c r="M432" s="2"/>
    </row>
    <row r="433" spans="7:13" ht="12.75" customHeight="1">
      <c r="G433" s="6"/>
      <c r="H433" s="2"/>
      <c r="I433" s="6"/>
      <c r="J433" s="2"/>
      <c r="K433" s="2"/>
      <c r="L433" s="2"/>
      <c r="M433" s="2"/>
    </row>
    <row r="434" spans="7:13" ht="12.75" customHeight="1">
      <c r="G434" s="6"/>
      <c r="H434" s="2"/>
      <c r="I434" s="6"/>
      <c r="J434" s="2"/>
      <c r="K434" s="2"/>
      <c r="L434" s="2"/>
      <c r="M434" s="2"/>
    </row>
    <row r="435" spans="7:13" ht="12.75" customHeight="1">
      <c r="G435" s="6"/>
      <c r="H435" s="2"/>
      <c r="I435" s="6"/>
      <c r="J435" s="2"/>
      <c r="K435" s="2"/>
      <c r="L435" s="2"/>
      <c r="M435" s="2"/>
    </row>
    <row r="436" spans="7:13" ht="12.75" customHeight="1">
      <c r="G436" s="6"/>
      <c r="H436" s="2"/>
      <c r="I436" s="6"/>
      <c r="J436" s="2"/>
      <c r="K436" s="2"/>
      <c r="L436" s="2"/>
      <c r="M436" s="2"/>
    </row>
    <row r="437" spans="7:13" ht="12.75" customHeight="1">
      <c r="G437" s="6"/>
      <c r="H437" s="2"/>
      <c r="I437" s="6"/>
      <c r="J437" s="2"/>
      <c r="K437" s="2"/>
      <c r="L437" s="2"/>
      <c r="M437" s="2"/>
    </row>
    <row r="438" spans="7:13" ht="12.75" customHeight="1">
      <c r="G438" s="6"/>
      <c r="H438" s="2"/>
      <c r="I438" s="6"/>
      <c r="J438" s="2"/>
      <c r="K438" s="2"/>
      <c r="L438" s="2"/>
      <c r="M438" s="2"/>
    </row>
    <row r="439" spans="7:13" ht="12.75" customHeight="1">
      <c r="G439" s="6"/>
      <c r="H439" s="2"/>
      <c r="I439" s="6"/>
      <c r="J439" s="2"/>
      <c r="K439" s="2"/>
      <c r="L439" s="2"/>
      <c r="M439" s="2"/>
    </row>
    <row r="440" spans="7:13" ht="12.75" customHeight="1">
      <c r="G440" s="6"/>
      <c r="H440" s="2"/>
      <c r="I440" s="6"/>
      <c r="J440" s="2"/>
      <c r="K440" s="2"/>
      <c r="L440" s="2"/>
      <c r="M440" s="2"/>
    </row>
    <row r="441" spans="7:13" ht="12.75" customHeight="1">
      <c r="G441" s="6"/>
      <c r="H441" s="2"/>
      <c r="I441" s="6"/>
      <c r="J441" s="2"/>
      <c r="K441" s="2"/>
      <c r="L441" s="2"/>
      <c r="M441" s="2"/>
    </row>
    <row r="442" spans="7:13" ht="12.75" customHeight="1">
      <c r="G442" s="6"/>
      <c r="H442" s="2"/>
      <c r="I442" s="6"/>
      <c r="J442" s="2"/>
      <c r="K442" s="2"/>
      <c r="L442" s="2"/>
      <c r="M442" s="2"/>
    </row>
    <row r="443" spans="7:13" ht="12.75" customHeight="1">
      <c r="G443" s="6"/>
      <c r="H443" s="2"/>
      <c r="I443" s="6"/>
      <c r="J443" s="2"/>
      <c r="K443" s="2"/>
      <c r="L443" s="2"/>
      <c r="M443" s="2"/>
    </row>
    <row r="444" spans="7:13" ht="12.75" customHeight="1">
      <c r="G444" s="6"/>
      <c r="H444" s="2"/>
      <c r="I444" s="6"/>
      <c r="J444" s="2"/>
      <c r="K444" s="2"/>
      <c r="L444" s="2"/>
      <c r="M444" s="2"/>
    </row>
    <row r="445" spans="7:13" ht="12.75" customHeight="1">
      <c r="G445" s="6"/>
      <c r="H445" s="2"/>
      <c r="I445" s="6"/>
      <c r="J445" s="2"/>
      <c r="K445" s="2"/>
      <c r="L445" s="2"/>
      <c r="M445" s="2"/>
    </row>
    <row r="446" spans="7:13" ht="12.75" customHeight="1">
      <c r="G446" s="6"/>
      <c r="H446" s="2"/>
      <c r="I446" s="6"/>
      <c r="J446" s="2"/>
      <c r="K446" s="2"/>
      <c r="L446" s="2"/>
      <c r="M446" s="2"/>
    </row>
    <row r="447" spans="7:13" ht="12.75" customHeight="1">
      <c r="G447" s="6"/>
      <c r="H447" s="2"/>
      <c r="I447" s="6"/>
      <c r="J447" s="2"/>
      <c r="K447" s="2"/>
      <c r="L447" s="2"/>
      <c r="M447" s="2"/>
    </row>
    <row r="448" spans="7:13" ht="12.75" customHeight="1">
      <c r="G448" s="6"/>
      <c r="H448" s="2"/>
      <c r="I448" s="6"/>
      <c r="J448" s="2"/>
      <c r="K448" s="2"/>
      <c r="L448" s="2"/>
      <c r="M448" s="2"/>
    </row>
    <row r="449" spans="7:13" ht="12.75" customHeight="1">
      <c r="G449" s="6"/>
      <c r="H449" s="2"/>
      <c r="I449" s="6"/>
      <c r="J449" s="2"/>
      <c r="K449" s="2"/>
      <c r="L449" s="2"/>
      <c r="M449" s="2"/>
    </row>
    <row r="450" spans="7:13" ht="12.75" customHeight="1">
      <c r="G450" s="6"/>
      <c r="H450" s="2"/>
      <c r="I450" s="6"/>
      <c r="J450" s="2"/>
      <c r="K450" s="2"/>
      <c r="L450" s="2"/>
      <c r="M450" s="2"/>
    </row>
    <row r="451" spans="7:13" ht="12.75" customHeight="1">
      <c r="G451" s="6"/>
      <c r="H451" s="2"/>
      <c r="I451" s="6"/>
      <c r="J451" s="2"/>
      <c r="K451" s="2"/>
      <c r="L451" s="2"/>
      <c r="M451" s="2"/>
    </row>
    <row r="452" spans="7:13" ht="12.75" customHeight="1">
      <c r="G452" s="6"/>
      <c r="H452" s="2"/>
      <c r="I452" s="6"/>
      <c r="J452" s="2"/>
      <c r="K452" s="2"/>
      <c r="L452" s="2"/>
      <c r="M452" s="2"/>
    </row>
    <row r="453" spans="7:13" ht="12.75" customHeight="1">
      <c r="G453" s="6"/>
      <c r="H453" s="2"/>
      <c r="I453" s="6"/>
      <c r="J453" s="2"/>
      <c r="K453" s="2"/>
      <c r="L453" s="2"/>
      <c r="M453" s="2"/>
    </row>
    <row r="454" spans="7:13" ht="12.75" customHeight="1">
      <c r="G454" s="6"/>
      <c r="H454" s="2"/>
      <c r="I454" s="6"/>
      <c r="J454" s="2"/>
      <c r="K454" s="2"/>
      <c r="L454" s="2"/>
      <c r="M454" s="2"/>
    </row>
    <row r="455" spans="7:13" ht="12.75" customHeight="1">
      <c r="G455" s="6"/>
      <c r="H455" s="2"/>
      <c r="I455" s="6"/>
      <c r="J455" s="2"/>
      <c r="K455" s="2"/>
      <c r="L455" s="2"/>
      <c r="M455" s="2"/>
    </row>
    <row r="456" spans="7:13" ht="12.75" customHeight="1">
      <c r="G456" s="6"/>
      <c r="H456" s="2"/>
      <c r="I456" s="6"/>
      <c r="J456" s="2"/>
      <c r="K456" s="2"/>
      <c r="L456" s="2"/>
      <c r="M456" s="2"/>
    </row>
    <row r="457" spans="7:13" ht="12.75" customHeight="1">
      <c r="G457" s="6"/>
      <c r="H457" s="2"/>
      <c r="I457" s="6"/>
      <c r="J457" s="2"/>
      <c r="K457" s="2"/>
      <c r="L457" s="2"/>
      <c r="M457" s="2"/>
    </row>
    <row r="458" spans="7:13" ht="12.75" customHeight="1">
      <c r="G458" s="6"/>
      <c r="H458" s="2"/>
      <c r="I458" s="6"/>
      <c r="J458" s="2"/>
      <c r="K458" s="2"/>
      <c r="L458" s="2"/>
      <c r="M458" s="2"/>
    </row>
    <row r="459" spans="7:13" ht="12.75" customHeight="1">
      <c r="G459" s="6"/>
      <c r="H459" s="2"/>
      <c r="I459" s="6"/>
      <c r="J459" s="2"/>
      <c r="K459" s="2"/>
      <c r="L459" s="2"/>
      <c r="M459" s="2"/>
    </row>
    <row r="460" spans="7:13" ht="12.75" customHeight="1">
      <c r="G460" s="6"/>
      <c r="H460" s="2"/>
      <c r="I460" s="6"/>
      <c r="J460" s="2"/>
      <c r="K460" s="2"/>
      <c r="L460" s="2"/>
      <c r="M460" s="2"/>
    </row>
    <row r="461" spans="7:13" ht="12.75" customHeight="1">
      <c r="G461" s="6"/>
      <c r="H461" s="2"/>
      <c r="I461" s="6"/>
      <c r="J461" s="2"/>
      <c r="K461" s="2"/>
      <c r="L461" s="2"/>
      <c r="M461" s="2"/>
    </row>
    <row r="462" spans="7:13" ht="12.75" customHeight="1">
      <c r="G462" s="6"/>
      <c r="H462" s="2"/>
      <c r="I462" s="6"/>
      <c r="J462" s="2"/>
      <c r="K462" s="2"/>
      <c r="L462" s="2"/>
      <c r="M462" s="2"/>
    </row>
    <row r="463" spans="7:13" ht="12.75" customHeight="1">
      <c r="G463" s="6"/>
      <c r="H463" s="2"/>
      <c r="I463" s="6"/>
      <c r="J463" s="2"/>
      <c r="K463" s="2"/>
      <c r="L463" s="2"/>
      <c r="M463" s="2"/>
    </row>
    <row r="464" spans="7:13" ht="12.75" customHeight="1">
      <c r="G464" s="6"/>
      <c r="H464" s="2"/>
      <c r="I464" s="6"/>
      <c r="J464" s="2"/>
      <c r="K464" s="2"/>
      <c r="L464" s="2"/>
      <c r="M464" s="2"/>
    </row>
    <row r="465" spans="7:13" ht="12.75" customHeight="1">
      <c r="G465" s="6"/>
      <c r="H465" s="2"/>
      <c r="I465" s="6"/>
      <c r="J465" s="2"/>
      <c r="K465" s="2"/>
      <c r="L465" s="2"/>
      <c r="M465" s="2"/>
    </row>
    <row r="466" spans="7:13" ht="12.75" customHeight="1">
      <c r="G466" s="6"/>
      <c r="H466" s="2"/>
      <c r="I466" s="6"/>
      <c r="J466" s="2"/>
      <c r="K466" s="2"/>
      <c r="L466" s="2"/>
      <c r="M466" s="2"/>
    </row>
    <row r="467" spans="7:13" ht="12.75" customHeight="1">
      <c r="G467" s="6"/>
      <c r="H467" s="2"/>
      <c r="I467" s="6"/>
      <c r="J467" s="2"/>
      <c r="K467" s="2"/>
      <c r="L467" s="2"/>
      <c r="M467" s="2"/>
    </row>
    <row r="468" spans="7:13" ht="12.75" customHeight="1">
      <c r="G468" s="6"/>
      <c r="H468" s="2"/>
      <c r="I468" s="6"/>
      <c r="J468" s="2"/>
      <c r="K468" s="2"/>
      <c r="L468" s="2"/>
      <c r="M468" s="2"/>
    </row>
    <row r="469" spans="7:13" ht="12.75" customHeight="1">
      <c r="G469" s="6"/>
      <c r="H469" s="2"/>
      <c r="I469" s="6"/>
      <c r="J469" s="2"/>
      <c r="K469" s="2"/>
      <c r="L469" s="2"/>
      <c r="M469" s="2"/>
    </row>
    <row r="470" spans="7:13" ht="12.75" customHeight="1">
      <c r="G470" s="6"/>
      <c r="H470" s="2"/>
      <c r="I470" s="6"/>
      <c r="J470" s="2"/>
      <c r="K470" s="2"/>
      <c r="L470" s="2"/>
      <c r="M470" s="2"/>
    </row>
    <row r="471" spans="7:13" ht="12.75" customHeight="1">
      <c r="G471" s="6"/>
      <c r="H471" s="2"/>
      <c r="I471" s="6"/>
      <c r="J471" s="2"/>
      <c r="K471" s="2"/>
      <c r="L471" s="2"/>
      <c r="M471" s="2"/>
    </row>
    <row r="472" spans="7:13" ht="12.75" customHeight="1">
      <c r="G472" s="6"/>
      <c r="H472" s="2"/>
      <c r="I472" s="6"/>
      <c r="J472" s="2"/>
      <c r="K472" s="2"/>
      <c r="L472" s="2"/>
      <c r="M472" s="2"/>
    </row>
    <row r="473" spans="7:13" ht="12.75" customHeight="1">
      <c r="G473" s="6"/>
      <c r="H473" s="2"/>
      <c r="I473" s="6"/>
      <c r="J473" s="2"/>
      <c r="K473" s="2"/>
      <c r="L473" s="2"/>
      <c r="M473" s="2"/>
    </row>
    <row r="474" spans="7:13" ht="12.75" customHeight="1">
      <c r="G474" s="6"/>
      <c r="H474" s="2"/>
      <c r="I474" s="6"/>
      <c r="J474" s="2"/>
      <c r="K474" s="2"/>
      <c r="L474" s="2"/>
      <c r="M474" s="2"/>
    </row>
    <row r="475" spans="7:13" ht="12.75" customHeight="1">
      <c r="G475" s="6"/>
      <c r="H475" s="2"/>
      <c r="I475" s="6"/>
      <c r="J475" s="2"/>
      <c r="K475" s="2"/>
      <c r="L475" s="2"/>
      <c r="M475" s="2"/>
    </row>
    <row r="476" spans="7:13" ht="12.75" customHeight="1">
      <c r="G476" s="6"/>
      <c r="H476" s="2"/>
      <c r="I476" s="6"/>
      <c r="J476" s="2"/>
      <c r="K476" s="2"/>
      <c r="L476" s="2"/>
      <c r="M476" s="2"/>
    </row>
    <row r="477" spans="7:13" ht="12.75" customHeight="1">
      <c r="G477" s="6"/>
      <c r="H477" s="2"/>
      <c r="I477" s="6"/>
      <c r="J477" s="2"/>
      <c r="K477" s="2"/>
      <c r="L477" s="2"/>
      <c r="M477" s="2"/>
    </row>
    <row r="478" spans="7:13" ht="12.75" customHeight="1">
      <c r="G478" s="6"/>
      <c r="H478" s="2"/>
      <c r="I478" s="6"/>
      <c r="J478" s="2"/>
      <c r="K478" s="2"/>
      <c r="L478" s="2"/>
      <c r="M478" s="2"/>
    </row>
    <row r="479" spans="7:13" ht="12.75" customHeight="1">
      <c r="G479" s="6"/>
      <c r="H479" s="2"/>
      <c r="I479" s="6"/>
      <c r="J479" s="2"/>
      <c r="K479" s="2"/>
      <c r="L479" s="2"/>
      <c r="M479" s="2"/>
    </row>
    <row r="480" spans="7:13" ht="12.75" customHeight="1">
      <c r="G480" s="6"/>
      <c r="H480" s="2"/>
      <c r="I480" s="6"/>
      <c r="J480" s="2"/>
      <c r="K480" s="2"/>
      <c r="L480" s="2"/>
      <c r="M480" s="2"/>
    </row>
    <row r="481" spans="7:13" ht="12.75" customHeight="1">
      <c r="G481" s="6"/>
      <c r="H481" s="2"/>
      <c r="I481" s="6"/>
      <c r="J481" s="2"/>
      <c r="K481" s="2"/>
      <c r="L481" s="2"/>
      <c r="M481" s="2"/>
    </row>
    <row r="482" spans="7:13" ht="12.75" customHeight="1">
      <c r="G482" s="6"/>
      <c r="H482" s="2"/>
      <c r="I482" s="6"/>
      <c r="J482" s="2"/>
      <c r="K482" s="2"/>
      <c r="L482" s="2"/>
      <c r="M482" s="2"/>
    </row>
    <row r="483" spans="7:13" ht="12.75" customHeight="1">
      <c r="G483" s="6"/>
      <c r="H483" s="2"/>
      <c r="I483" s="6"/>
      <c r="J483" s="2"/>
      <c r="K483" s="2"/>
      <c r="L483" s="2"/>
      <c r="M483" s="2"/>
    </row>
    <row r="484" spans="7:13" ht="12.75" customHeight="1">
      <c r="G484" s="6"/>
      <c r="H484" s="2"/>
      <c r="I484" s="6"/>
      <c r="J484" s="2"/>
      <c r="K484" s="2"/>
      <c r="L484" s="2"/>
      <c r="M484" s="2"/>
    </row>
    <row r="485" spans="7:13" ht="12.75" customHeight="1">
      <c r="G485" s="6"/>
      <c r="H485" s="2"/>
      <c r="I485" s="6"/>
      <c r="J485" s="2"/>
      <c r="K485" s="2"/>
      <c r="L485" s="2"/>
      <c r="M485" s="2"/>
    </row>
    <row r="486" spans="7:13" ht="12.75" customHeight="1">
      <c r="G486" s="6"/>
      <c r="H486" s="2"/>
      <c r="I486" s="6"/>
      <c r="J486" s="2"/>
      <c r="K486" s="2"/>
      <c r="L486" s="2"/>
      <c r="M486" s="2"/>
    </row>
    <row r="487" spans="7:13" ht="12.75" customHeight="1">
      <c r="G487" s="6"/>
      <c r="H487" s="2"/>
      <c r="I487" s="6"/>
      <c r="J487" s="2"/>
      <c r="K487" s="2"/>
      <c r="L487" s="2"/>
      <c r="M487" s="2"/>
    </row>
    <row r="488" spans="7:13" ht="12.75" customHeight="1">
      <c r="G488" s="6"/>
      <c r="H488" s="2"/>
      <c r="I488" s="6"/>
      <c r="J488" s="2"/>
      <c r="K488" s="2"/>
      <c r="L488" s="2"/>
      <c r="M488" s="2"/>
    </row>
    <row r="489" spans="7:13" ht="12.75" customHeight="1">
      <c r="G489" s="6"/>
      <c r="H489" s="2"/>
      <c r="I489" s="6"/>
      <c r="J489" s="2"/>
      <c r="K489" s="2"/>
      <c r="L489" s="2"/>
      <c r="M489" s="2"/>
    </row>
    <row r="490" spans="7:13" ht="12.75" customHeight="1">
      <c r="G490" s="6"/>
      <c r="H490" s="2"/>
      <c r="I490" s="6"/>
      <c r="J490" s="2"/>
      <c r="K490" s="2"/>
      <c r="L490" s="2"/>
      <c r="M490" s="2"/>
    </row>
    <row r="491" spans="7:13" ht="12.75" customHeight="1">
      <c r="G491" s="6"/>
      <c r="H491" s="2"/>
      <c r="I491" s="6"/>
      <c r="J491" s="2"/>
      <c r="K491" s="2"/>
      <c r="L491" s="2"/>
      <c r="M491" s="2"/>
    </row>
    <row r="492" spans="7:13" ht="12.75" customHeight="1">
      <c r="G492" s="6"/>
      <c r="H492" s="2"/>
      <c r="I492" s="6"/>
      <c r="J492" s="2"/>
      <c r="K492" s="2"/>
      <c r="L492" s="2"/>
      <c r="M492" s="2"/>
    </row>
    <row r="493" spans="7:13" ht="12.75" customHeight="1">
      <c r="G493" s="6"/>
      <c r="H493" s="2"/>
      <c r="I493" s="6"/>
      <c r="J493" s="2"/>
      <c r="K493" s="2"/>
      <c r="L493" s="2"/>
      <c r="M493" s="2"/>
    </row>
    <row r="494" spans="7:13" ht="12.75" customHeight="1">
      <c r="G494" s="6"/>
      <c r="H494" s="2"/>
      <c r="I494" s="6"/>
      <c r="J494" s="2"/>
      <c r="K494" s="2"/>
      <c r="L494" s="2"/>
      <c r="M494" s="2"/>
    </row>
    <row r="495" spans="7:13" ht="12.75" customHeight="1">
      <c r="G495" s="6"/>
      <c r="H495" s="2"/>
      <c r="I495" s="6"/>
      <c r="J495" s="2"/>
      <c r="K495" s="2"/>
      <c r="L495" s="2"/>
      <c r="M495" s="2"/>
    </row>
    <row r="496" spans="7:13" ht="12.75" customHeight="1">
      <c r="G496" s="6"/>
      <c r="H496" s="2"/>
      <c r="I496" s="6"/>
      <c r="J496" s="2"/>
      <c r="K496" s="2"/>
      <c r="L496" s="2"/>
      <c r="M496" s="2"/>
    </row>
    <row r="497" spans="7:13" ht="12.75" customHeight="1">
      <c r="G497" s="6"/>
      <c r="H497" s="2"/>
      <c r="I497" s="6"/>
      <c r="J497" s="2"/>
      <c r="K497" s="2"/>
      <c r="L497" s="2"/>
      <c r="M497" s="2"/>
    </row>
    <row r="498" spans="7:13" ht="12.75" customHeight="1">
      <c r="G498" s="6"/>
      <c r="H498" s="2"/>
      <c r="I498" s="6"/>
      <c r="J498" s="2"/>
      <c r="K498" s="2"/>
      <c r="L498" s="2"/>
      <c r="M498" s="2"/>
    </row>
    <row r="499" spans="7:13" ht="12.75" customHeight="1">
      <c r="G499" s="6"/>
      <c r="H499" s="2"/>
      <c r="I499" s="6"/>
      <c r="J499" s="2"/>
      <c r="K499" s="2"/>
      <c r="L499" s="2"/>
      <c r="M499" s="2"/>
    </row>
    <row r="500" spans="7:13" ht="12.75" customHeight="1">
      <c r="G500" s="6"/>
      <c r="H500" s="2"/>
      <c r="I500" s="6"/>
      <c r="J500" s="2"/>
      <c r="K500" s="2"/>
      <c r="L500" s="2"/>
      <c r="M500" s="2"/>
    </row>
    <row r="501" spans="7:13" ht="12.75" customHeight="1">
      <c r="G501" s="6"/>
      <c r="H501" s="2"/>
      <c r="I501" s="6"/>
      <c r="J501" s="2"/>
      <c r="K501" s="2"/>
      <c r="L501" s="2"/>
      <c r="M501" s="2"/>
    </row>
    <row r="502" spans="7:13" ht="12.75" customHeight="1">
      <c r="G502" s="6"/>
      <c r="H502" s="2"/>
      <c r="I502" s="6"/>
      <c r="J502" s="2"/>
      <c r="K502" s="2"/>
      <c r="L502" s="2"/>
      <c r="M502" s="2"/>
    </row>
    <row r="503" spans="7:13" ht="12.75" customHeight="1">
      <c r="G503" s="6"/>
      <c r="H503" s="2"/>
      <c r="I503" s="6"/>
      <c r="J503" s="2"/>
      <c r="K503" s="2"/>
      <c r="L503" s="2"/>
      <c r="M503" s="2"/>
    </row>
    <row r="504" spans="7:13" ht="12.75" customHeight="1">
      <c r="G504" s="6"/>
      <c r="H504" s="2"/>
      <c r="I504" s="6"/>
      <c r="J504" s="2"/>
      <c r="K504" s="2"/>
      <c r="L504" s="2"/>
      <c r="M504" s="2"/>
    </row>
    <row r="505" spans="7:13" ht="12.75" customHeight="1">
      <c r="G505" s="6"/>
      <c r="H505" s="2"/>
      <c r="I505" s="6"/>
      <c r="J505" s="2"/>
      <c r="K505" s="2"/>
      <c r="L505" s="2"/>
      <c r="M505" s="2"/>
    </row>
    <row r="506" spans="7:13" ht="12.75" customHeight="1">
      <c r="G506" s="6"/>
      <c r="H506" s="2"/>
      <c r="I506" s="6"/>
      <c r="J506" s="2"/>
      <c r="K506" s="2"/>
      <c r="L506" s="2"/>
      <c r="M506" s="2"/>
    </row>
    <row r="507" spans="7:13" ht="12.75" customHeight="1">
      <c r="G507" s="6"/>
      <c r="H507" s="2"/>
      <c r="I507" s="6"/>
      <c r="J507" s="2"/>
      <c r="K507" s="2"/>
      <c r="L507" s="2"/>
      <c r="M507" s="2"/>
    </row>
    <row r="508" spans="7:13" ht="12.75" customHeight="1">
      <c r="G508" s="6"/>
      <c r="H508" s="2"/>
      <c r="I508" s="6"/>
      <c r="J508" s="2"/>
      <c r="K508" s="2"/>
      <c r="L508" s="2"/>
      <c r="M508" s="2"/>
    </row>
    <row r="509" spans="7:13" ht="12.75" customHeight="1">
      <c r="G509" s="6"/>
      <c r="H509" s="2"/>
      <c r="I509" s="6"/>
      <c r="J509" s="2"/>
      <c r="K509" s="2"/>
      <c r="L509" s="2"/>
      <c r="M509" s="2"/>
    </row>
    <row r="510" spans="7:13" ht="12.75" customHeight="1">
      <c r="G510" s="6"/>
      <c r="H510" s="2"/>
      <c r="I510" s="6"/>
      <c r="J510" s="2"/>
      <c r="K510" s="2"/>
      <c r="L510" s="2"/>
      <c r="M510" s="2"/>
    </row>
    <row r="511" spans="7:13" ht="12.75" customHeight="1">
      <c r="G511" s="6"/>
      <c r="H511" s="2"/>
      <c r="I511" s="6"/>
      <c r="J511" s="2"/>
      <c r="K511" s="2"/>
      <c r="L511" s="2"/>
      <c r="M511" s="2"/>
    </row>
    <row r="512" spans="7:13" ht="12.75" customHeight="1">
      <c r="G512" s="6"/>
      <c r="H512" s="2"/>
      <c r="I512" s="6"/>
      <c r="J512" s="2"/>
      <c r="K512" s="2"/>
      <c r="L512" s="2"/>
      <c r="M512" s="2"/>
    </row>
    <row r="513" spans="7:13" ht="12.75" customHeight="1">
      <c r="G513" s="6"/>
      <c r="H513" s="2"/>
      <c r="I513" s="6"/>
      <c r="J513" s="2"/>
      <c r="K513" s="2"/>
      <c r="L513" s="2"/>
      <c r="M513" s="2"/>
    </row>
    <row r="514" spans="7:13" ht="12.75" customHeight="1">
      <c r="G514" s="6"/>
      <c r="H514" s="2"/>
      <c r="I514" s="6"/>
      <c r="J514" s="2"/>
      <c r="K514" s="2"/>
      <c r="L514" s="2"/>
      <c r="M514" s="2"/>
    </row>
    <row r="515" spans="7:13" ht="12.75" customHeight="1">
      <c r="G515" s="6"/>
      <c r="H515" s="2"/>
      <c r="I515" s="6"/>
      <c r="J515" s="2"/>
      <c r="K515" s="2"/>
      <c r="L515" s="2"/>
      <c r="M515" s="2"/>
    </row>
    <row r="516" spans="7:13" ht="12.75" customHeight="1">
      <c r="G516" s="6"/>
      <c r="H516" s="2"/>
      <c r="I516" s="6"/>
      <c r="J516" s="2"/>
      <c r="K516" s="2"/>
      <c r="L516" s="2"/>
      <c r="M516" s="2"/>
    </row>
    <row r="517" spans="7:13" ht="12.75" customHeight="1">
      <c r="G517" s="6"/>
      <c r="H517" s="2"/>
      <c r="I517" s="6"/>
      <c r="J517" s="2"/>
      <c r="K517" s="2"/>
      <c r="L517" s="2"/>
      <c r="M517" s="2"/>
    </row>
    <row r="518" spans="7:13" ht="12.75" customHeight="1">
      <c r="G518" s="6"/>
      <c r="H518" s="2"/>
      <c r="I518" s="6"/>
      <c r="J518" s="2"/>
      <c r="K518" s="2"/>
      <c r="L518" s="2"/>
      <c r="M518" s="2"/>
    </row>
    <row r="519" spans="7:13" ht="12.75" customHeight="1">
      <c r="G519" s="6"/>
      <c r="H519" s="2"/>
      <c r="I519" s="6"/>
      <c r="J519" s="2"/>
      <c r="K519" s="2"/>
      <c r="L519" s="2"/>
      <c r="M519" s="2"/>
    </row>
    <row r="520" spans="7:13" ht="12.75" customHeight="1">
      <c r="G520" s="6"/>
      <c r="H520" s="2"/>
      <c r="I520" s="6"/>
      <c r="J520" s="2"/>
      <c r="K520" s="2"/>
      <c r="L520" s="2"/>
      <c r="M520" s="2"/>
    </row>
    <row r="521" spans="7:13" ht="12.75" customHeight="1">
      <c r="G521" s="6"/>
      <c r="H521" s="2"/>
      <c r="I521" s="6"/>
      <c r="J521" s="2"/>
      <c r="K521" s="2"/>
      <c r="L521" s="2"/>
      <c r="M521" s="2"/>
    </row>
    <row r="522" spans="7:13" ht="12.75" customHeight="1">
      <c r="G522" s="6"/>
      <c r="H522" s="2"/>
      <c r="I522" s="6"/>
      <c r="J522" s="2"/>
      <c r="K522" s="2"/>
      <c r="L522" s="2"/>
      <c r="M522" s="2"/>
    </row>
    <row r="523" spans="7:13" ht="12.75" customHeight="1">
      <c r="G523" s="6"/>
      <c r="H523" s="2"/>
      <c r="I523" s="6"/>
      <c r="J523" s="2"/>
      <c r="K523" s="2"/>
      <c r="L523" s="2"/>
      <c r="M523" s="2"/>
    </row>
    <row r="524" spans="7:13" ht="12.75" customHeight="1">
      <c r="G524" s="6"/>
      <c r="H524" s="2"/>
      <c r="I524" s="6"/>
      <c r="J524" s="2"/>
      <c r="K524" s="2"/>
      <c r="L524" s="2"/>
      <c r="M524" s="2"/>
    </row>
    <row r="525" spans="7:13" ht="12.75" customHeight="1">
      <c r="G525" s="6"/>
      <c r="H525" s="2"/>
      <c r="I525" s="6"/>
      <c r="J525" s="2"/>
      <c r="K525" s="2"/>
      <c r="L525" s="2"/>
      <c r="M525" s="2"/>
    </row>
    <row r="526" spans="7:13" ht="12.75" customHeight="1">
      <c r="G526" s="6"/>
      <c r="H526" s="2"/>
      <c r="I526" s="6"/>
      <c r="J526" s="2"/>
      <c r="K526" s="2"/>
      <c r="L526" s="2"/>
      <c r="M526" s="2"/>
    </row>
    <row r="527" spans="7:13" ht="12.75" customHeight="1">
      <c r="G527" s="6"/>
      <c r="H527" s="2"/>
      <c r="I527" s="6"/>
      <c r="J527" s="2"/>
      <c r="K527" s="2"/>
      <c r="L527" s="2"/>
      <c r="M527" s="2"/>
    </row>
    <row r="528" spans="7:13" ht="12.75" customHeight="1">
      <c r="G528" s="6"/>
      <c r="H528" s="2"/>
      <c r="I528" s="6"/>
      <c r="J528" s="2"/>
      <c r="K528" s="2"/>
      <c r="L528" s="2"/>
      <c r="M528" s="2"/>
    </row>
    <row r="529" spans="7:13" ht="12.75" customHeight="1">
      <c r="G529" s="6"/>
      <c r="H529" s="2"/>
      <c r="I529" s="6"/>
      <c r="J529" s="2"/>
      <c r="K529" s="2"/>
      <c r="L529" s="2"/>
      <c r="M529" s="2"/>
    </row>
    <row r="530" spans="7:13" ht="12.75" customHeight="1">
      <c r="G530" s="6"/>
      <c r="H530" s="2"/>
      <c r="I530" s="6"/>
      <c r="J530" s="2"/>
      <c r="K530" s="2"/>
      <c r="L530" s="2"/>
      <c r="M530" s="2"/>
    </row>
    <row r="531" spans="7:13" ht="12.75" customHeight="1">
      <c r="G531" s="6"/>
      <c r="H531" s="2"/>
      <c r="I531" s="6"/>
      <c r="J531" s="2"/>
      <c r="K531" s="2"/>
      <c r="L531" s="2"/>
      <c r="M531" s="2"/>
    </row>
    <row r="532" spans="7:13" ht="12.75" customHeight="1">
      <c r="G532" s="6"/>
      <c r="H532" s="2"/>
      <c r="I532" s="6"/>
      <c r="J532" s="2"/>
      <c r="K532" s="2"/>
      <c r="L532" s="2"/>
      <c r="M532" s="2"/>
    </row>
    <row r="533" spans="7:13" ht="12.75" customHeight="1">
      <c r="G533" s="6"/>
      <c r="H533" s="2"/>
      <c r="I533" s="6"/>
      <c r="J533" s="2"/>
      <c r="K533" s="2"/>
      <c r="L533" s="2"/>
      <c r="M533" s="2"/>
    </row>
    <row r="534" spans="7:13" ht="12.75" customHeight="1">
      <c r="G534" s="6"/>
      <c r="H534" s="2"/>
      <c r="I534" s="6"/>
      <c r="J534" s="2"/>
      <c r="K534" s="2"/>
      <c r="L534" s="2"/>
      <c r="M534" s="2"/>
    </row>
    <row r="535" spans="7:13" ht="12.75" customHeight="1">
      <c r="G535" s="6"/>
      <c r="H535" s="2"/>
      <c r="I535" s="6"/>
      <c r="J535" s="2"/>
      <c r="K535" s="2"/>
      <c r="L535" s="2"/>
      <c r="M535" s="2"/>
    </row>
    <row r="536" spans="7:13" ht="12.75" customHeight="1">
      <c r="G536" s="6"/>
      <c r="H536" s="2"/>
      <c r="I536" s="6"/>
      <c r="J536" s="2"/>
      <c r="K536" s="2"/>
      <c r="L536" s="2"/>
      <c r="M536" s="2"/>
    </row>
    <row r="537" spans="7:13" ht="12.75" customHeight="1">
      <c r="G537" s="6"/>
      <c r="H537" s="2"/>
      <c r="I537" s="6"/>
      <c r="J537" s="2"/>
      <c r="K537" s="2"/>
      <c r="L537" s="2"/>
      <c r="M537" s="2"/>
    </row>
    <row r="538" spans="7:13" ht="12.75" customHeight="1">
      <c r="G538" s="6"/>
      <c r="H538" s="2"/>
      <c r="I538" s="6"/>
      <c r="J538" s="2"/>
      <c r="K538" s="2"/>
      <c r="L538" s="2"/>
      <c r="M538" s="2"/>
    </row>
    <row r="539" spans="7:13" ht="12.75" customHeight="1">
      <c r="G539" s="6"/>
      <c r="H539" s="2"/>
      <c r="I539" s="6"/>
      <c r="J539" s="2"/>
      <c r="K539" s="2"/>
      <c r="L539" s="2"/>
      <c r="M539" s="2"/>
    </row>
    <row r="540" spans="7:13" ht="12.75" customHeight="1">
      <c r="G540" s="6"/>
      <c r="H540" s="2"/>
      <c r="I540" s="6"/>
      <c r="J540" s="2"/>
      <c r="K540" s="2"/>
      <c r="L540" s="2"/>
      <c r="M540" s="2"/>
    </row>
    <row r="541" spans="7:13" ht="12.75" customHeight="1">
      <c r="G541" s="6"/>
      <c r="H541" s="2"/>
      <c r="I541" s="6"/>
      <c r="J541" s="2"/>
      <c r="K541" s="2"/>
      <c r="L541" s="2"/>
      <c r="M541" s="2"/>
    </row>
    <row r="542" spans="7:13" ht="12.75" customHeight="1">
      <c r="G542" s="6"/>
      <c r="H542" s="2"/>
      <c r="I542" s="6"/>
      <c r="J542" s="2"/>
      <c r="K542" s="2"/>
      <c r="L542" s="2"/>
      <c r="M542" s="2"/>
    </row>
    <row r="543" spans="7:13" ht="12.75" customHeight="1">
      <c r="G543" s="6"/>
      <c r="H543" s="2"/>
      <c r="I543" s="6"/>
      <c r="J543" s="2"/>
      <c r="K543" s="2"/>
      <c r="L543" s="2"/>
      <c r="M543" s="2"/>
    </row>
    <row r="544" spans="7:13" ht="12.75" customHeight="1">
      <c r="G544" s="6"/>
      <c r="H544" s="2"/>
      <c r="I544" s="6"/>
      <c r="J544" s="2"/>
      <c r="K544" s="2"/>
      <c r="L544" s="2"/>
      <c r="M544" s="2"/>
    </row>
    <row r="545" spans="7:13" ht="12.75" customHeight="1">
      <c r="G545" s="6"/>
      <c r="H545" s="2"/>
      <c r="I545" s="6"/>
      <c r="J545" s="2"/>
      <c r="K545" s="2"/>
      <c r="L545" s="2"/>
      <c r="M545" s="2"/>
    </row>
    <row r="546" spans="7:13" ht="12.75" customHeight="1">
      <c r="G546" s="6"/>
      <c r="H546" s="2"/>
      <c r="I546" s="6"/>
      <c r="J546" s="2"/>
      <c r="K546" s="2"/>
      <c r="L546" s="2"/>
      <c r="M546" s="2"/>
    </row>
    <row r="547" spans="7:13" ht="12.75" customHeight="1">
      <c r="G547" s="6"/>
      <c r="H547" s="2"/>
      <c r="I547" s="6"/>
      <c r="J547" s="2"/>
      <c r="K547" s="2"/>
      <c r="L547" s="2"/>
      <c r="M547" s="2"/>
    </row>
    <row r="548" spans="7:13" ht="12.75" customHeight="1">
      <c r="G548" s="6"/>
      <c r="H548" s="2"/>
      <c r="I548" s="6"/>
      <c r="J548" s="2"/>
      <c r="K548" s="2"/>
      <c r="L548" s="2"/>
      <c r="M548" s="2"/>
    </row>
    <row r="549" spans="7:13" ht="12.75" customHeight="1">
      <c r="G549" s="6"/>
      <c r="H549" s="2"/>
      <c r="I549" s="6"/>
      <c r="J549" s="2"/>
      <c r="K549" s="2"/>
      <c r="L549" s="2"/>
      <c r="M549" s="2"/>
    </row>
    <row r="550" spans="7:13" ht="12.75" customHeight="1">
      <c r="G550" s="6"/>
      <c r="H550" s="2"/>
      <c r="I550" s="6"/>
      <c r="J550" s="2"/>
      <c r="K550" s="2"/>
      <c r="L550" s="2"/>
      <c r="M550" s="2"/>
    </row>
    <row r="551" spans="7:13" ht="12.75" customHeight="1">
      <c r="G551" s="6"/>
      <c r="H551" s="2"/>
      <c r="I551" s="6"/>
      <c r="J551" s="2"/>
      <c r="K551" s="2"/>
      <c r="L551" s="2"/>
      <c r="M551" s="2"/>
    </row>
    <row r="552" spans="7:13" ht="12.75" customHeight="1">
      <c r="G552" s="6"/>
      <c r="H552" s="2"/>
      <c r="I552" s="6"/>
      <c r="J552" s="2"/>
      <c r="K552" s="2"/>
      <c r="L552" s="2"/>
      <c r="M552" s="2"/>
    </row>
    <row r="553" spans="7:13" ht="12.75" customHeight="1">
      <c r="G553" s="6"/>
      <c r="H553" s="2"/>
      <c r="I553" s="6"/>
      <c r="J553" s="2"/>
      <c r="K553" s="2"/>
      <c r="L553" s="2"/>
      <c r="M553" s="2"/>
    </row>
    <row r="554" spans="7:13" ht="12.75" customHeight="1">
      <c r="G554" s="6"/>
      <c r="H554" s="2"/>
      <c r="I554" s="6"/>
      <c r="J554" s="2"/>
      <c r="K554" s="2"/>
      <c r="L554" s="2"/>
      <c r="M554" s="2"/>
    </row>
    <row r="555" spans="7:13" ht="12.75" customHeight="1">
      <c r="G555" s="6"/>
      <c r="H555" s="2"/>
      <c r="I555" s="6"/>
      <c r="J555" s="2"/>
      <c r="K555" s="2"/>
      <c r="L555" s="2"/>
      <c r="M555" s="2"/>
    </row>
    <row r="556" spans="7:13" ht="12.75" customHeight="1">
      <c r="G556" s="6"/>
      <c r="H556" s="2"/>
      <c r="I556" s="6"/>
      <c r="J556" s="2"/>
      <c r="K556" s="2"/>
      <c r="L556" s="2"/>
      <c r="M556" s="2"/>
    </row>
    <row r="557" spans="7:13" ht="12.75" customHeight="1">
      <c r="G557" s="6"/>
      <c r="H557" s="2"/>
      <c r="I557" s="6"/>
      <c r="J557" s="2"/>
      <c r="K557" s="2"/>
      <c r="L557" s="2"/>
      <c r="M557" s="2"/>
    </row>
    <row r="558" spans="7:13" ht="12.75" customHeight="1">
      <c r="G558" s="6"/>
      <c r="H558" s="2"/>
      <c r="I558" s="6"/>
      <c r="J558" s="2"/>
      <c r="K558" s="2"/>
      <c r="L558" s="2"/>
      <c r="M558" s="2"/>
    </row>
    <row r="559" spans="7:13" ht="12.75" customHeight="1">
      <c r="G559" s="6"/>
      <c r="H559" s="2"/>
      <c r="I559" s="6"/>
      <c r="J559" s="2"/>
      <c r="K559" s="2"/>
      <c r="L559" s="2"/>
      <c r="M559" s="2"/>
    </row>
    <row r="560" spans="7:13" ht="12.75" customHeight="1">
      <c r="G560" s="6"/>
      <c r="H560" s="2"/>
      <c r="I560" s="6"/>
      <c r="J560" s="2"/>
      <c r="K560" s="2"/>
      <c r="L560" s="2"/>
      <c r="M560" s="2"/>
    </row>
    <row r="561" spans="7:13" ht="12.75" customHeight="1">
      <c r="G561" s="6"/>
      <c r="H561" s="2"/>
      <c r="I561" s="6"/>
      <c r="J561" s="2"/>
      <c r="K561" s="2"/>
      <c r="L561" s="2"/>
      <c r="M561" s="2"/>
    </row>
    <row r="562" spans="7:13" ht="12.75" customHeight="1">
      <c r="G562" s="6"/>
      <c r="H562" s="2"/>
      <c r="I562" s="6"/>
      <c r="J562" s="2"/>
      <c r="K562" s="2"/>
      <c r="L562" s="2"/>
      <c r="M562" s="2"/>
    </row>
    <row r="563" spans="7:13" ht="12.75" customHeight="1">
      <c r="G563" s="6"/>
      <c r="H563" s="2"/>
      <c r="I563" s="6"/>
      <c r="J563" s="2"/>
      <c r="K563" s="2"/>
      <c r="L563" s="2"/>
      <c r="M563" s="2"/>
    </row>
    <row r="564" spans="7:13" ht="12.75" customHeight="1">
      <c r="G564" s="6"/>
      <c r="H564" s="2"/>
      <c r="I564" s="6"/>
      <c r="J564" s="2"/>
      <c r="K564" s="2"/>
      <c r="L564" s="2"/>
      <c r="M564" s="2"/>
    </row>
    <row r="565" spans="7:13" ht="12.75" customHeight="1">
      <c r="G565" s="6"/>
      <c r="H565" s="2"/>
      <c r="I565" s="6"/>
      <c r="J565" s="2"/>
      <c r="K565" s="2"/>
      <c r="L565" s="2"/>
      <c r="M565" s="2"/>
    </row>
    <row r="566" spans="7:13" ht="12.75" customHeight="1">
      <c r="G566" s="6"/>
      <c r="H566" s="2"/>
      <c r="I566" s="6"/>
      <c r="J566" s="2"/>
      <c r="K566" s="2"/>
      <c r="L566" s="2"/>
      <c r="M566" s="2"/>
    </row>
    <row r="567" spans="7:13" ht="12.75" customHeight="1">
      <c r="G567" s="6"/>
      <c r="H567" s="2"/>
      <c r="I567" s="6"/>
      <c r="J567" s="2"/>
      <c r="K567" s="2"/>
      <c r="L567" s="2"/>
      <c r="M567" s="2"/>
    </row>
    <row r="568" spans="7:13" ht="12.75" customHeight="1">
      <c r="G568" s="6"/>
      <c r="H568" s="2"/>
      <c r="I568" s="6"/>
      <c r="J568" s="2"/>
      <c r="K568" s="2"/>
      <c r="L568" s="2"/>
      <c r="M568" s="2"/>
    </row>
    <row r="569" spans="7:13" ht="12.75" customHeight="1">
      <c r="G569" s="6"/>
      <c r="H569" s="2"/>
      <c r="I569" s="6"/>
      <c r="J569" s="2"/>
      <c r="K569" s="2"/>
      <c r="L569" s="2"/>
      <c r="M569" s="2"/>
    </row>
    <row r="570" spans="7:13" ht="12.75" customHeight="1">
      <c r="G570" s="6"/>
      <c r="H570" s="2"/>
      <c r="I570" s="6"/>
      <c r="J570" s="2"/>
      <c r="K570" s="2"/>
      <c r="L570" s="2"/>
      <c r="M570" s="2"/>
    </row>
    <row r="571" spans="7:13" ht="12.75" customHeight="1">
      <c r="G571" s="6"/>
      <c r="H571" s="2"/>
      <c r="I571" s="6"/>
      <c r="J571" s="2"/>
      <c r="K571" s="2"/>
      <c r="L571" s="2"/>
      <c r="M571" s="2"/>
    </row>
    <row r="572" spans="7:13" ht="12.75" customHeight="1">
      <c r="G572" s="6"/>
      <c r="H572" s="2"/>
      <c r="I572" s="6"/>
      <c r="J572" s="2"/>
      <c r="K572" s="2"/>
      <c r="L572" s="2"/>
      <c r="M572" s="2"/>
    </row>
    <row r="573" spans="7:13" ht="12.75" customHeight="1">
      <c r="G573" s="6"/>
      <c r="H573" s="2"/>
      <c r="I573" s="6"/>
      <c r="J573" s="2"/>
      <c r="K573" s="2"/>
      <c r="L573" s="2"/>
      <c r="M573" s="2"/>
    </row>
    <row r="574" spans="7:13" ht="12.75" customHeight="1">
      <c r="G574" s="6"/>
      <c r="H574" s="2"/>
      <c r="I574" s="6"/>
      <c r="J574" s="2"/>
      <c r="K574" s="2"/>
      <c r="L574" s="2"/>
      <c r="M574" s="2"/>
    </row>
    <row r="575" spans="7:13" ht="12.75" customHeight="1">
      <c r="G575" s="6"/>
      <c r="H575" s="2"/>
      <c r="I575" s="6"/>
      <c r="J575" s="2"/>
      <c r="K575" s="2"/>
      <c r="L575" s="2"/>
      <c r="M575" s="2"/>
    </row>
    <row r="576" spans="7:13" ht="12.75" customHeight="1">
      <c r="G576" s="6"/>
      <c r="H576" s="2"/>
      <c r="I576" s="6"/>
      <c r="J576" s="2"/>
      <c r="K576" s="2"/>
      <c r="L576" s="2"/>
      <c r="M576" s="2"/>
    </row>
    <row r="577" spans="7:13" ht="12.75" customHeight="1">
      <c r="G577" s="6"/>
      <c r="H577" s="2"/>
      <c r="I577" s="6"/>
      <c r="J577" s="2"/>
      <c r="K577" s="2"/>
      <c r="L577" s="2"/>
      <c r="M577" s="2"/>
    </row>
    <row r="578" spans="7:13" ht="12.75" customHeight="1">
      <c r="G578" s="6"/>
      <c r="H578" s="2"/>
      <c r="I578" s="6"/>
      <c r="J578" s="2"/>
      <c r="K578" s="2"/>
      <c r="L578" s="2"/>
      <c r="M578" s="2"/>
    </row>
    <row r="579" spans="7:13" ht="12.75" customHeight="1">
      <c r="G579" s="6"/>
      <c r="H579" s="2"/>
      <c r="I579" s="6"/>
      <c r="J579" s="2"/>
      <c r="K579" s="2"/>
      <c r="L579" s="2"/>
      <c r="M579" s="2"/>
    </row>
    <row r="580" spans="7:13" ht="12.75" customHeight="1">
      <c r="G580" s="6"/>
      <c r="H580" s="2"/>
      <c r="I580" s="6"/>
      <c r="J580" s="2"/>
      <c r="K580" s="2"/>
      <c r="L580" s="2"/>
      <c r="M580" s="2"/>
    </row>
    <row r="581" spans="7:13" ht="12.75" customHeight="1">
      <c r="G581" s="6"/>
      <c r="H581" s="2"/>
      <c r="I581" s="6"/>
      <c r="J581" s="2"/>
      <c r="K581" s="2"/>
      <c r="L581" s="2"/>
      <c r="M581" s="2"/>
    </row>
    <row r="582" spans="7:13" ht="12.75" customHeight="1">
      <c r="G582" s="6"/>
      <c r="H582" s="2"/>
      <c r="I582" s="6"/>
      <c r="J582" s="2"/>
      <c r="K582" s="2"/>
      <c r="L582" s="2"/>
      <c r="M582" s="2"/>
    </row>
    <row r="583" spans="7:13" ht="12.75" customHeight="1">
      <c r="G583" s="6"/>
      <c r="H583" s="2"/>
      <c r="I583" s="6"/>
      <c r="J583" s="2"/>
      <c r="K583" s="2"/>
      <c r="L583" s="2"/>
      <c r="M583" s="2"/>
    </row>
    <row r="584" spans="7:13" ht="12.75" customHeight="1">
      <c r="G584" s="6"/>
      <c r="H584" s="2"/>
      <c r="I584" s="6"/>
      <c r="J584" s="2"/>
      <c r="K584" s="2"/>
      <c r="L584" s="2"/>
      <c r="M584" s="2"/>
    </row>
    <row r="585" spans="7:13" ht="12.75" customHeight="1">
      <c r="G585" s="6"/>
      <c r="H585" s="2"/>
      <c r="I585" s="6"/>
      <c r="J585" s="2"/>
      <c r="K585" s="2"/>
      <c r="L585" s="2"/>
      <c r="M585" s="2"/>
    </row>
    <row r="586" spans="7:13" ht="12.75" customHeight="1">
      <c r="G586" s="6"/>
      <c r="H586" s="2"/>
      <c r="I586" s="6"/>
      <c r="J586" s="2"/>
      <c r="K586" s="2"/>
      <c r="L586" s="2"/>
      <c r="M586" s="2"/>
    </row>
    <row r="587" spans="7:13" ht="12.75" customHeight="1">
      <c r="G587" s="6"/>
      <c r="H587" s="2"/>
      <c r="I587" s="6"/>
      <c r="J587" s="2"/>
      <c r="K587" s="2"/>
      <c r="L587" s="2"/>
      <c r="M587" s="2"/>
    </row>
    <row r="588" spans="7:13" ht="12.75" customHeight="1">
      <c r="G588" s="6"/>
      <c r="H588" s="2"/>
      <c r="I588" s="6"/>
      <c r="J588" s="2"/>
      <c r="K588" s="2"/>
      <c r="L588" s="2"/>
      <c r="M588" s="2"/>
    </row>
    <row r="589" spans="7:13" ht="12.75" customHeight="1">
      <c r="G589" s="6"/>
      <c r="H589" s="2"/>
      <c r="I589" s="6"/>
      <c r="J589" s="2"/>
      <c r="K589" s="2"/>
      <c r="L589" s="2"/>
      <c r="M589" s="2"/>
    </row>
    <row r="590" spans="7:13" ht="12.75" customHeight="1">
      <c r="G590" s="6"/>
      <c r="H590" s="2"/>
      <c r="I590" s="6"/>
      <c r="J590" s="2"/>
      <c r="K590" s="2"/>
      <c r="L590" s="2"/>
      <c r="M590" s="2"/>
    </row>
    <row r="591" spans="7:13" ht="12.75" customHeight="1">
      <c r="G591" s="6"/>
      <c r="H591" s="2"/>
      <c r="I591" s="6"/>
      <c r="J591" s="2"/>
      <c r="K591" s="2"/>
      <c r="L591" s="2"/>
      <c r="M591" s="2"/>
    </row>
    <row r="592" spans="7:13" ht="12.75" customHeight="1">
      <c r="G592" s="6"/>
      <c r="H592" s="2"/>
      <c r="I592" s="6"/>
      <c r="J592" s="2"/>
      <c r="K592" s="2"/>
      <c r="L592" s="2"/>
      <c r="M592" s="2"/>
    </row>
    <row r="593" spans="7:13" ht="12.75" customHeight="1">
      <c r="G593" s="6"/>
      <c r="H593" s="2"/>
      <c r="I593" s="6"/>
      <c r="J593" s="2"/>
      <c r="K593" s="2"/>
      <c r="L593" s="2"/>
      <c r="M593" s="2"/>
    </row>
    <row r="594" spans="7:13" ht="12.75" customHeight="1">
      <c r="G594" s="6"/>
      <c r="H594" s="2"/>
      <c r="I594" s="6"/>
      <c r="J594" s="2"/>
      <c r="K594" s="2"/>
      <c r="L594" s="2"/>
      <c r="M594" s="2"/>
    </row>
    <row r="595" spans="7:13" ht="12.75" customHeight="1">
      <c r="G595" s="6"/>
      <c r="H595" s="2"/>
      <c r="I595" s="6"/>
      <c r="J595" s="2"/>
      <c r="K595" s="2"/>
      <c r="L595" s="2"/>
      <c r="M595" s="2"/>
    </row>
    <row r="596" spans="7:13" ht="12.75" customHeight="1">
      <c r="G596" s="6"/>
      <c r="H596" s="2"/>
      <c r="I596" s="6"/>
      <c r="J596" s="2"/>
      <c r="K596" s="2"/>
      <c r="L596" s="2"/>
      <c r="M596" s="2"/>
    </row>
    <row r="597" spans="7:13" ht="12.75" customHeight="1">
      <c r="G597" s="6"/>
      <c r="H597" s="2"/>
      <c r="I597" s="6"/>
      <c r="J597" s="2"/>
      <c r="K597" s="2"/>
      <c r="L597" s="2"/>
      <c r="M597" s="2"/>
    </row>
    <row r="598" spans="7:13" ht="12.75" customHeight="1">
      <c r="G598" s="6"/>
      <c r="H598" s="2"/>
      <c r="I598" s="6"/>
      <c r="J598" s="2"/>
      <c r="K598" s="2"/>
      <c r="L598" s="2"/>
      <c r="M598" s="2"/>
    </row>
    <row r="599" spans="7:13" ht="12.75" customHeight="1">
      <c r="G599" s="6"/>
      <c r="H599" s="2"/>
      <c r="I599" s="6"/>
      <c r="J599" s="2"/>
      <c r="K599" s="2"/>
      <c r="L599" s="2"/>
      <c r="M599" s="2"/>
    </row>
    <row r="600" spans="7:13" ht="12.75" customHeight="1">
      <c r="G600" s="6"/>
      <c r="H600" s="2"/>
      <c r="I600" s="6"/>
      <c r="J600" s="2"/>
      <c r="K600" s="2"/>
      <c r="L600" s="2"/>
      <c r="M600" s="2"/>
    </row>
    <row r="601" spans="7:13" ht="12.75" customHeight="1">
      <c r="G601" s="6"/>
      <c r="H601" s="2"/>
      <c r="I601" s="6"/>
      <c r="J601" s="2"/>
      <c r="K601" s="2"/>
      <c r="L601" s="2"/>
      <c r="M601" s="2"/>
    </row>
    <row r="602" spans="7:13" ht="12.75" customHeight="1">
      <c r="G602" s="6"/>
      <c r="H602" s="2"/>
      <c r="I602" s="6"/>
      <c r="J602" s="2"/>
      <c r="K602" s="2"/>
      <c r="L602" s="2"/>
      <c r="M602" s="2"/>
    </row>
    <row r="603" spans="7:13" ht="12.75" customHeight="1">
      <c r="G603" s="6"/>
      <c r="H603" s="2"/>
      <c r="I603" s="6"/>
      <c r="J603" s="2"/>
      <c r="K603" s="2"/>
      <c r="L603" s="2"/>
      <c r="M603" s="2"/>
    </row>
    <row r="604" spans="7:13" ht="12.75" customHeight="1">
      <c r="G604" s="6"/>
      <c r="H604" s="2"/>
      <c r="I604" s="6"/>
      <c r="J604" s="2"/>
      <c r="K604" s="2"/>
      <c r="L604" s="2"/>
      <c r="M604" s="2"/>
    </row>
    <row r="605" spans="7:13" ht="12.75" customHeight="1">
      <c r="G605" s="6"/>
      <c r="H605" s="2"/>
      <c r="I605" s="6"/>
      <c r="J605" s="2"/>
      <c r="K605" s="2"/>
      <c r="L605" s="2"/>
      <c r="M605" s="2"/>
    </row>
    <row r="606" spans="7:13" ht="12.75" customHeight="1">
      <c r="G606" s="6"/>
      <c r="H606" s="2"/>
      <c r="I606" s="6"/>
      <c r="J606" s="2"/>
      <c r="K606" s="2"/>
      <c r="L606" s="2"/>
      <c r="M606" s="2"/>
    </row>
    <row r="607" spans="7:13" ht="12.75" customHeight="1">
      <c r="G607" s="6"/>
      <c r="H607" s="2"/>
      <c r="I607" s="6"/>
      <c r="J607" s="2"/>
      <c r="K607" s="2"/>
      <c r="L607" s="2"/>
      <c r="M607" s="2"/>
    </row>
    <row r="608" spans="7:13" ht="12.75" customHeight="1">
      <c r="G608" s="6"/>
      <c r="H608" s="2"/>
      <c r="I608" s="6"/>
      <c r="J608" s="2"/>
      <c r="K608" s="2"/>
      <c r="L608" s="2"/>
      <c r="M608" s="2"/>
    </row>
    <row r="609" spans="7:13" ht="12.75" customHeight="1">
      <c r="G609" s="6"/>
      <c r="H609" s="2"/>
      <c r="I609" s="6"/>
      <c r="J609" s="2"/>
      <c r="K609" s="2"/>
      <c r="L609" s="2"/>
      <c r="M609" s="2"/>
    </row>
    <row r="610" spans="7:13" ht="12.75" customHeight="1">
      <c r="G610" s="6"/>
      <c r="H610" s="2"/>
      <c r="I610" s="6"/>
      <c r="J610" s="2"/>
      <c r="K610" s="2"/>
      <c r="L610" s="2"/>
      <c r="M610" s="2"/>
    </row>
    <row r="611" spans="7:13" ht="12.75" customHeight="1">
      <c r="G611" s="6"/>
      <c r="H611" s="2"/>
      <c r="I611" s="6"/>
      <c r="J611" s="2"/>
      <c r="K611" s="2"/>
      <c r="L611" s="2"/>
      <c r="M611" s="2"/>
    </row>
    <row r="612" spans="7:13" ht="12.75" customHeight="1">
      <c r="G612" s="6"/>
      <c r="H612" s="2"/>
      <c r="I612" s="6"/>
      <c r="J612" s="2"/>
      <c r="K612" s="2"/>
      <c r="L612" s="2"/>
      <c r="M612" s="2"/>
    </row>
    <row r="613" spans="7:13" ht="12.75" customHeight="1">
      <c r="G613" s="6"/>
      <c r="H613" s="2"/>
      <c r="I613" s="6"/>
      <c r="J613" s="2"/>
      <c r="K613" s="2"/>
      <c r="L613" s="2"/>
      <c r="M613" s="2"/>
    </row>
    <row r="614" spans="7:13" ht="12.75" customHeight="1">
      <c r="G614" s="6"/>
      <c r="H614" s="2"/>
      <c r="I614" s="6"/>
      <c r="J614" s="2"/>
      <c r="K614" s="2"/>
      <c r="L614" s="2"/>
      <c r="M614" s="2"/>
    </row>
    <row r="615" spans="7:13" ht="12.75" customHeight="1">
      <c r="G615" s="6"/>
      <c r="H615" s="2"/>
      <c r="I615" s="6"/>
      <c r="J615" s="2"/>
      <c r="K615" s="2"/>
      <c r="L615" s="2"/>
      <c r="M615" s="2"/>
    </row>
    <row r="616" spans="7:13" ht="12.75" customHeight="1">
      <c r="G616" s="6"/>
      <c r="H616" s="2"/>
      <c r="I616" s="6"/>
      <c r="J616" s="2"/>
      <c r="K616" s="2"/>
      <c r="L616" s="2"/>
      <c r="M616" s="2"/>
    </row>
    <row r="617" spans="7:13" ht="12.75" customHeight="1">
      <c r="G617" s="6"/>
      <c r="H617" s="2"/>
      <c r="I617" s="6"/>
      <c r="J617" s="2"/>
      <c r="K617" s="2"/>
      <c r="L617" s="2"/>
      <c r="M617" s="2"/>
    </row>
    <row r="618" spans="7:13" ht="12.75" customHeight="1">
      <c r="G618" s="6"/>
      <c r="H618" s="2"/>
      <c r="I618" s="6"/>
      <c r="J618" s="2"/>
      <c r="K618" s="2"/>
      <c r="L618" s="2"/>
      <c r="M618" s="2"/>
    </row>
    <row r="619" spans="7:13" ht="12.75" customHeight="1">
      <c r="G619" s="6"/>
      <c r="H619" s="2"/>
      <c r="I619" s="6"/>
      <c r="J619" s="2"/>
      <c r="K619" s="2"/>
      <c r="L619" s="2"/>
      <c r="M619" s="2"/>
    </row>
    <row r="620" spans="7:13" ht="12.75" customHeight="1">
      <c r="G620" s="6"/>
      <c r="H620" s="2"/>
      <c r="I620" s="6"/>
      <c r="J620" s="2"/>
      <c r="K620" s="2"/>
      <c r="L620" s="2"/>
      <c r="M620" s="2"/>
    </row>
    <row r="621" spans="7:13" ht="12.75" customHeight="1">
      <c r="G621" s="6"/>
      <c r="H621" s="2"/>
      <c r="I621" s="6"/>
      <c r="J621" s="2"/>
      <c r="K621" s="2"/>
      <c r="L621" s="2"/>
      <c r="M621" s="2"/>
    </row>
    <row r="622" spans="7:13" ht="12.75" customHeight="1">
      <c r="G622" s="6"/>
      <c r="H622" s="2"/>
      <c r="I622" s="6"/>
      <c r="J622" s="2"/>
      <c r="K622" s="2"/>
      <c r="L622" s="2"/>
      <c r="M622" s="2"/>
    </row>
    <row r="623" spans="7:13" ht="12.75" customHeight="1">
      <c r="G623" s="6"/>
      <c r="H623" s="2"/>
      <c r="I623" s="6"/>
      <c r="J623" s="2"/>
      <c r="K623" s="2"/>
      <c r="L623" s="2"/>
      <c r="M623" s="2"/>
    </row>
    <row r="624" spans="7:13" ht="12.75" customHeight="1">
      <c r="G624" s="6"/>
      <c r="H624" s="2"/>
      <c r="I624" s="6"/>
      <c r="J624" s="2"/>
      <c r="K624" s="2"/>
      <c r="L624" s="2"/>
      <c r="M624" s="2"/>
    </row>
    <row r="625" spans="7:13" ht="12.75" customHeight="1">
      <c r="G625" s="6"/>
      <c r="H625" s="2"/>
      <c r="I625" s="6"/>
      <c r="J625" s="2"/>
      <c r="K625" s="2"/>
      <c r="L625" s="2"/>
      <c r="M625" s="2"/>
    </row>
    <row r="626" spans="7:13" ht="12.75" customHeight="1">
      <c r="G626" s="6"/>
      <c r="H626" s="2"/>
      <c r="I626" s="6"/>
      <c r="J626" s="2"/>
      <c r="K626" s="2"/>
      <c r="L626" s="2"/>
      <c r="M626" s="2"/>
    </row>
    <row r="627" spans="7:13" ht="12.75" customHeight="1">
      <c r="G627" s="6"/>
      <c r="H627" s="2"/>
      <c r="I627" s="6"/>
      <c r="J627" s="2"/>
      <c r="K627" s="2"/>
      <c r="L627" s="2"/>
      <c r="M627" s="2"/>
    </row>
    <row r="628" spans="7:13" ht="12.75" customHeight="1">
      <c r="G628" s="6"/>
      <c r="H628" s="2"/>
      <c r="I628" s="6"/>
      <c r="J628" s="2"/>
      <c r="K628" s="2"/>
      <c r="L628" s="2"/>
      <c r="M628" s="2"/>
    </row>
    <row r="629" spans="7:13" ht="12.75" customHeight="1">
      <c r="G629" s="6"/>
      <c r="H629" s="2"/>
      <c r="I629" s="6"/>
      <c r="J629" s="2"/>
      <c r="K629" s="2"/>
      <c r="L629" s="2"/>
      <c r="M629" s="2"/>
    </row>
    <row r="630" spans="7:13" ht="12.75" customHeight="1">
      <c r="G630" s="6"/>
      <c r="H630" s="2"/>
      <c r="I630" s="6"/>
      <c r="J630" s="2"/>
      <c r="K630" s="2"/>
      <c r="L630" s="2"/>
      <c r="M630" s="2"/>
    </row>
    <row r="631" spans="7:13" ht="12.75" customHeight="1">
      <c r="G631" s="6"/>
      <c r="H631" s="2"/>
      <c r="I631" s="6"/>
      <c r="J631" s="2"/>
      <c r="K631" s="2"/>
      <c r="L631" s="2"/>
      <c r="M631" s="2"/>
    </row>
    <row r="632" spans="7:13" ht="12.75" customHeight="1">
      <c r="G632" s="6"/>
      <c r="H632" s="2"/>
      <c r="I632" s="6"/>
      <c r="J632" s="2"/>
      <c r="K632" s="2"/>
      <c r="L632" s="2"/>
      <c r="M632" s="2"/>
    </row>
    <row r="633" spans="7:13" ht="12.75" customHeight="1">
      <c r="G633" s="6"/>
      <c r="H633" s="2"/>
      <c r="I633" s="6"/>
      <c r="J633" s="2"/>
      <c r="K633" s="2"/>
      <c r="L633" s="2"/>
      <c r="M633" s="2"/>
    </row>
    <row r="634" spans="7:13" ht="12.75" customHeight="1">
      <c r="G634" s="6"/>
      <c r="H634" s="2"/>
      <c r="I634" s="6"/>
      <c r="J634" s="2"/>
      <c r="K634" s="2"/>
      <c r="L634" s="2"/>
      <c r="M634" s="2"/>
    </row>
    <row r="635" spans="7:13" ht="12.75" customHeight="1">
      <c r="G635" s="6"/>
      <c r="H635" s="2"/>
      <c r="I635" s="6"/>
      <c r="J635" s="2"/>
      <c r="K635" s="2"/>
      <c r="L635" s="2"/>
      <c r="M635" s="2"/>
    </row>
    <row r="636" spans="7:13" ht="12.75" customHeight="1">
      <c r="G636" s="6"/>
      <c r="H636" s="2"/>
      <c r="I636" s="6"/>
      <c r="J636" s="2"/>
      <c r="K636" s="2"/>
      <c r="L636" s="2"/>
      <c r="M636" s="2"/>
    </row>
    <row r="637" spans="7:13" ht="12.75" customHeight="1">
      <c r="G637" s="6"/>
      <c r="H637" s="2"/>
      <c r="I637" s="6"/>
      <c r="J637" s="2"/>
      <c r="K637" s="2"/>
      <c r="L637" s="2"/>
      <c r="M637" s="2"/>
    </row>
    <row r="638" spans="7:13" ht="12.75" customHeight="1">
      <c r="G638" s="6"/>
      <c r="H638" s="2"/>
      <c r="I638" s="6"/>
      <c r="J638" s="2"/>
      <c r="K638" s="2"/>
      <c r="L638" s="2"/>
      <c r="M638" s="2"/>
    </row>
    <row r="639" spans="7:13" ht="12.75" customHeight="1">
      <c r="G639" s="6"/>
      <c r="H639" s="2"/>
      <c r="I639" s="6"/>
      <c r="J639" s="2"/>
      <c r="K639" s="2"/>
      <c r="L639" s="2"/>
      <c r="M639" s="2"/>
    </row>
    <row r="640" spans="7:13" ht="12.75" customHeight="1">
      <c r="G640" s="6"/>
      <c r="H640" s="2"/>
      <c r="I640" s="6"/>
      <c r="J640" s="2"/>
      <c r="K640" s="2"/>
      <c r="L640" s="2"/>
      <c r="M640" s="2"/>
    </row>
    <row r="641" spans="7:13" ht="12.75" customHeight="1">
      <c r="G641" s="6"/>
      <c r="H641" s="2"/>
      <c r="I641" s="6"/>
      <c r="J641" s="2"/>
      <c r="K641" s="2"/>
      <c r="L641" s="2"/>
      <c r="M641" s="2"/>
    </row>
    <row r="642" spans="7:13" ht="12.75" customHeight="1">
      <c r="G642" s="6"/>
      <c r="H642" s="2"/>
      <c r="I642" s="6"/>
      <c r="J642" s="2"/>
      <c r="K642" s="2"/>
      <c r="L642" s="2"/>
      <c r="M642" s="2"/>
    </row>
    <row r="643" spans="7:13" ht="12.75" customHeight="1">
      <c r="G643" s="6"/>
      <c r="H643" s="2"/>
      <c r="I643" s="6"/>
      <c r="J643" s="2"/>
      <c r="K643" s="2"/>
      <c r="L643" s="2"/>
      <c r="M643" s="2"/>
    </row>
    <row r="644" spans="7:13" ht="12.75" customHeight="1">
      <c r="G644" s="6"/>
      <c r="H644" s="2"/>
      <c r="I644" s="6"/>
      <c r="J644" s="2"/>
      <c r="K644" s="2"/>
      <c r="L644" s="2"/>
      <c r="M644" s="2"/>
    </row>
    <row r="645" spans="7:13" ht="12.75" customHeight="1">
      <c r="G645" s="6"/>
      <c r="H645" s="2"/>
      <c r="I645" s="6"/>
      <c r="J645" s="2"/>
      <c r="K645" s="2"/>
      <c r="L645" s="2"/>
      <c r="M645" s="2"/>
    </row>
    <row r="646" spans="7:13" ht="12.75" customHeight="1">
      <c r="G646" s="6"/>
      <c r="H646" s="2"/>
      <c r="I646" s="6"/>
      <c r="J646" s="2"/>
      <c r="K646" s="2"/>
      <c r="L646" s="2"/>
      <c r="M646" s="2"/>
    </row>
    <row r="647" spans="7:13" ht="12.75" customHeight="1">
      <c r="G647" s="6"/>
      <c r="H647" s="2"/>
      <c r="I647" s="6"/>
      <c r="J647" s="2"/>
      <c r="K647" s="2"/>
      <c r="L647" s="2"/>
      <c r="M647" s="2"/>
    </row>
    <row r="648" spans="7:13" ht="12.75" customHeight="1">
      <c r="G648" s="6"/>
      <c r="H648" s="2"/>
      <c r="I648" s="6"/>
      <c r="J648" s="2"/>
      <c r="K648" s="2"/>
      <c r="L648" s="2"/>
      <c r="M648" s="2"/>
    </row>
    <row r="649" spans="7:13" ht="12.75" customHeight="1">
      <c r="G649" s="6"/>
      <c r="H649" s="2"/>
      <c r="I649" s="6"/>
      <c r="J649" s="2"/>
      <c r="K649" s="2"/>
      <c r="L649" s="2"/>
      <c r="M649" s="2"/>
    </row>
    <row r="650" spans="7:13" ht="12.75" customHeight="1">
      <c r="G650" s="6"/>
      <c r="H650" s="2"/>
      <c r="I650" s="6"/>
      <c r="J650" s="2"/>
      <c r="K650" s="2"/>
      <c r="L650" s="2"/>
      <c r="M650" s="2"/>
    </row>
    <row r="651" spans="7:13" ht="12.75" customHeight="1">
      <c r="G651" s="6"/>
      <c r="H651" s="2"/>
      <c r="I651" s="6"/>
      <c r="J651" s="2"/>
      <c r="K651" s="2"/>
      <c r="L651" s="2"/>
      <c r="M651" s="2"/>
    </row>
    <row r="652" spans="7:13" ht="12.75" customHeight="1">
      <c r="G652" s="6"/>
      <c r="H652" s="2"/>
      <c r="I652" s="6"/>
      <c r="J652" s="2"/>
      <c r="K652" s="2"/>
      <c r="L652" s="2"/>
      <c r="M652" s="2"/>
    </row>
    <row r="653" spans="7:13" ht="12.75" customHeight="1">
      <c r="G653" s="6"/>
      <c r="H653" s="2"/>
      <c r="I653" s="6"/>
      <c r="J653" s="2"/>
      <c r="K653" s="2"/>
      <c r="L653" s="2"/>
      <c r="M653" s="2"/>
    </row>
    <row r="654" spans="7:13" ht="12.75" customHeight="1">
      <c r="G654" s="6"/>
      <c r="H654" s="2"/>
      <c r="I654" s="6"/>
      <c r="J654" s="2"/>
      <c r="K654" s="2"/>
      <c r="L654" s="2"/>
      <c r="M654" s="2"/>
    </row>
    <row r="655" spans="7:13" ht="12.75" customHeight="1">
      <c r="G655" s="6"/>
      <c r="H655" s="2"/>
      <c r="I655" s="6"/>
      <c r="J655" s="2"/>
      <c r="K655" s="2"/>
      <c r="L655" s="2"/>
      <c r="M655" s="2"/>
    </row>
    <row r="656" spans="7:13" ht="12.75" customHeight="1">
      <c r="G656" s="6"/>
      <c r="H656" s="2"/>
      <c r="I656" s="6"/>
      <c r="J656" s="2"/>
      <c r="K656" s="2"/>
      <c r="L656" s="2"/>
      <c r="M656" s="2"/>
    </row>
    <row r="657" spans="7:13" ht="12.75" customHeight="1">
      <c r="G657" s="6"/>
      <c r="H657" s="2"/>
      <c r="I657" s="6"/>
      <c r="J657" s="2"/>
      <c r="K657" s="2"/>
      <c r="L657" s="2"/>
      <c r="M657" s="2"/>
    </row>
    <row r="658" spans="7:13" ht="12.75" customHeight="1">
      <c r="G658" s="6"/>
      <c r="H658" s="2"/>
      <c r="I658" s="6"/>
      <c r="J658" s="2"/>
      <c r="K658" s="2"/>
      <c r="L658" s="2"/>
      <c r="M658" s="2"/>
    </row>
    <row r="659" spans="7:13" ht="12.75" customHeight="1">
      <c r="G659" s="6"/>
      <c r="H659" s="2"/>
      <c r="I659" s="6"/>
      <c r="J659" s="2"/>
      <c r="K659" s="2"/>
      <c r="L659" s="2"/>
      <c r="M659" s="2"/>
    </row>
    <row r="660" spans="7:13" ht="12.75" customHeight="1">
      <c r="G660" s="6"/>
      <c r="H660" s="2"/>
      <c r="I660" s="6"/>
      <c r="J660" s="2"/>
      <c r="K660" s="2"/>
      <c r="L660" s="2"/>
      <c r="M660" s="2"/>
    </row>
    <row r="661" spans="7:13" ht="12.75" customHeight="1">
      <c r="G661" s="6"/>
      <c r="H661" s="2"/>
      <c r="I661" s="6"/>
      <c r="J661" s="2"/>
      <c r="K661" s="2"/>
      <c r="L661" s="2"/>
      <c r="M661" s="2"/>
    </row>
    <row r="662" spans="7:13" ht="12.75" customHeight="1">
      <c r="G662" s="6"/>
      <c r="H662" s="2"/>
      <c r="I662" s="6"/>
      <c r="J662" s="2"/>
      <c r="K662" s="2"/>
      <c r="L662" s="2"/>
      <c r="M662" s="2"/>
    </row>
    <row r="663" spans="7:13" ht="12.75" customHeight="1">
      <c r="G663" s="6"/>
      <c r="H663" s="2"/>
      <c r="I663" s="6"/>
      <c r="J663" s="2"/>
      <c r="K663" s="2"/>
      <c r="L663" s="2"/>
      <c r="M663" s="2"/>
    </row>
    <row r="664" spans="7:13" ht="12.75" customHeight="1">
      <c r="G664" s="6"/>
      <c r="H664" s="2"/>
      <c r="I664" s="6"/>
      <c r="J664" s="2"/>
      <c r="K664" s="2"/>
      <c r="L664" s="2"/>
      <c r="M664" s="2"/>
    </row>
    <row r="665" spans="7:13" ht="12.75" customHeight="1">
      <c r="G665" s="6"/>
      <c r="H665" s="2"/>
      <c r="I665" s="6"/>
      <c r="J665" s="2"/>
      <c r="K665" s="2"/>
      <c r="L665" s="2"/>
      <c r="M665" s="2"/>
    </row>
    <row r="666" spans="7:13" ht="12.75" customHeight="1">
      <c r="G666" s="6"/>
      <c r="H666" s="2"/>
      <c r="I666" s="6"/>
      <c r="J666" s="2"/>
      <c r="K666" s="2"/>
      <c r="L666" s="2"/>
      <c r="M666" s="2"/>
    </row>
    <row r="667" spans="7:13" ht="12.75" customHeight="1">
      <c r="G667" s="6"/>
      <c r="H667" s="2"/>
      <c r="I667" s="6"/>
      <c r="J667" s="2"/>
      <c r="K667" s="2"/>
      <c r="L667" s="2"/>
      <c r="M667" s="2"/>
    </row>
    <row r="668" spans="7:13" ht="12.75" customHeight="1">
      <c r="G668" s="6"/>
      <c r="H668" s="2"/>
      <c r="I668" s="6"/>
      <c r="J668" s="2"/>
      <c r="K668" s="2"/>
      <c r="L668" s="2"/>
      <c r="M668" s="2"/>
    </row>
    <row r="669" spans="7:13" ht="12.75" customHeight="1">
      <c r="G669" s="6"/>
      <c r="H669" s="2"/>
      <c r="I669" s="6"/>
      <c r="J669" s="2"/>
      <c r="K669" s="2"/>
      <c r="L669" s="2"/>
      <c r="M669" s="2"/>
    </row>
    <row r="670" spans="7:13" ht="12.75" customHeight="1">
      <c r="G670" s="6"/>
      <c r="H670" s="2"/>
      <c r="I670" s="6"/>
      <c r="J670" s="2"/>
      <c r="K670" s="2"/>
      <c r="L670" s="2"/>
      <c r="M670" s="2"/>
    </row>
    <row r="671" spans="7:13" ht="12.75" customHeight="1">
      <c r="G671" s="6"/>
      <c r="H671" s="2"/>
      <c r="I671" s="6"/>
      <c r="J671" s="2"/>
      <c r="K671" s="2"/>
      <c r="L671" s="2"/>
      <c r="M671" s="2"/>
    </row>
    <row r="672" spans="7:13" ht="12.75" customHeight="1">
      <c r="G672" s="6"/>
      <c r="H672" s="2"/>
      <c r="I672" s="6"/>
      <c r="J672" s="2"/>
      <c r="K672" s="2"/>
      <c r="L672" s="2"/>
      <c r="M672" s="2"/>
    </row>
    <row r="673" spans="7:13" ht="12.75" customHeight="1">
      <c r="G673" s="6"/>
      <c r="H673" s="2"/>
      <c r="I673" s="6"/>
      <c r="J673" s="2"/>
      <c r="K673" s="2"/>
      <c r="L673" s="2"/>
      <c r="M673" s="2"/>
    </row>
    <row r="674" spans="7:13" ht="12.75" customHeight="1">
      <c r="G674" s="6"/>
      <c r="H674" s="2"/>
      <c r="I674" s="6"/>
      <c r="J674" s="2"/>
      <c r="K674" s="2"/>
      <c r="L674" s="2"/>
      <c r="M674" s="2"/>
    </row>
    <row r="675" spans="7:13" ht="12.75" customHeight="1">
      <c r="G675" s="6"/>
      <c r="H675" s="2"/>
      <c r="I675" s="6"/>
      <c r="J675" s="2"/>
      <c r="K675" s="2"/>
      <c r="L675" s="2"/>
      <c r="M675" s="2"/>
    </row>
    <row r="676" spans="7:13" ht="12.75" customHeight="1">
      <c r="G676" s="6"/>
      <c r="H676" s="2"/>
      <c r="I676" s="6"/>
      <c r="J676" s="2"/>
      <c r="K676" s="2"/>
      <c r="L676" s="2"/>
      <c r="M676" s="2"/>
    </row>
    <row r="677" spans="7:13" ht="12.75" customHeight="1">
      <c r="G677" s="6"/>
      <c r="H677" s="2"/>
      <c r="I677" s="6"/>
      <c r="J677" s="2"/>
      <c r="K677" s="2"/>
      <c r="L677" s="2"/>
      <c r="M677" s="2"/>
    </row>
    <row r="678" spans="7:13" ht="12.75" customHeight="1">
      <c r="G678" s="6"/>
      <c r="H678" s="2"/>
      <c r="I678" s="6"/>
      <c r="J678" s="2"/>
      <c r="K678" s="2"/>
      <c r="L678" s="2"/>
      <c r="M678" s="2"/>
    </row>
    <row r="679" spans="7:13" ht="12.75" customHeight="1">
      <c r="G679" s="6"/>
      <c r="H679" s="2"/>
      <c r="I679" s="6"/>
      <c r="J679" s="2"/>
      <c r="K679" s="2"/>
      <c r="L679" s="2"/>
      <c r="M679" s="2"/>
    </row>
    <row r="680" spans="7:13" ht="12.75" customHeight="1">
      <c r="G680" s="6"/>
      <c r="H680" s="2"/>
      <c r="I680" s="6"/>
      <c r="J680" s="2"/>
      <c r="K680" s="2"/>
      <c r="L680" s="2"/>
      <c r="M680" s="2"/>
    </row>
    <row r="681" spans="7:13" ht="12.75" customHeight="1">
      <c r="G681" s="6"/>
      <c r="H681" s="2"/>
      <c r="I681" s="6"/>
      <c r="J681" s="2"/>
      <c r="K681" s="2"/>
      <c r="L681" s="2"/>
      <c r="M681" s="2"/>
    </row>
    <row r="682" spans="7:13" ht="12.75" customHeight="1">
      <c r="G682" s="6"/>
      <c r="H682" s="2"/>
      <c r="I682" s="6"/>
      <c r="J682" s="2"/>
      <c r="K682" s="2"/>
      <c r="L682" s="2"/>
      <c r="M682" s="2"/>
    </row>
    <row r="683" spans="7:13" ht="12.75" customHeight="1">
      <c r="G683" s="6"/>
      <c r="H683" s="2"/>
      <c r="I683" s="6"/>
      <c r="J683" s="2"/>
      <c r="K683" s="2"/>
      <c r="L683" s="2"/>
      <c r="M683" s="2"/>
    </row>
    <row r="684" spans="7:13" ht="12.75" customHeight="1">
      <c r="G684" s="6"/>
      <c r="H684" s="2"/>
      <c r="I684" s="6"/>
      <c r="J684" s="2"/>
      <c r="K684" s="2"/>
      <c r="L684" s="2"/>
      <c r="M684" s="2"/>
    </row>
    <row r="685" spans="7:13" ht="12.75" customHeight="1">
      <c r="G685" s="6"/>
      <c r="H685" s="2"/>
      <c r="I685" s="6"/>
      <c r="J685" s="2"/>
      <c r="K685" s="2"/>
      <c r="L685" s="2"/>
      <c r="M685" s="2"/>
    </row>
    <row r="686" spans="7:13" ht="12.75" customHeight="1">
      <c r="G686" s="6"/>
      <c r="H686" s="2"/>
      <c r="I686" s="6"/>
      <c r="J686" s="2"/>
      <c r="K686" s="2"/>
      <c r="L686" s="2"/>
      <c r="M686" s="2"/>
    </row>
    <row r="687" spans="7:13" ht="12.75" customHeight="1">
      <c r="G687" s="6"/>
      <c r="H687" s="2"/>
      <c r="I687" s="6"/>
      <c r="J687" s="2"/>
      <c r="K687" s="2"/>
      <c r="L687" s="2"/>
      <c r="M687" s="2"/>
    </row>
    <row r="688" spans="7:13" ht="12.75" customHeight="1">
      <c r="G688" s="6"/>
      <c r="H688" s="2"/>
      <c r="I688" s="6"/>
      <c r="J688" s="2"/>
      <c r="K688" s="2"/>
      <c r="L688" s="2"/>
      <c r="M688" s="2"/>
    </row>
    <row r="689" spans="7:13" ht="12.75" customHeight="1">
      <c r="G689" s="6"/>
      <c r="H689" s="2"/>
      <c r="I689" s="6"/>
      <c r="J689" s="2"/>
      <c r="K689" s="2"/>
      <c r="L689" s="2"/>
      <c r="M689" s="2"/>
    </row>
    <row r="690" spans="7:13" ht="12.75" customHeight="1">
      <c r="G690" s="6"/>
      <c r="H690" s="2"/>
      <c r="I690" s="6"/>
      <c r="J690" s="2"/>
      <c r="K690" s="2"/>
      <c r="L690" s="2"/>
      <c r="M690" s="2"/>
    </row>
    <row r="691" spans="7:13" ht="12.75" customHeight="1">
      <c r="G691" s="6"/>
      <c r="H691" s="2"/>
      <c r="I691" s="6"/>
      <c r="J691" s="2"/>
      <c r="K691" s="2"/>
      <c r="L691" s="2"/>
      <c r="M691" s="2"/>
    </row>
    <row r="692" spans="7:13" ht="12.75" customHeight="1">
      <c r="G692" s="6"/>
      <c r="H692" s="2"/>
      <c r="I692" s="6"/>
      <c r="J692" s="2"/>
      <c r="K692" s="2"/>
      <c r="L692" s="2"/>
      <c r="M692" s="2"/>
    </row>
    <row r="693" spans="7:13" ht="12.75" customHeight="1">
      <c r="G693" s="6"/>
      <c r="H693" s="2"/>
      <c r="I693" s="6"/>
      <c r="J693" s="2"/>
      <c r="K693" s="2"/>
      <c r="L693" s="2"/>
      <c r="M693" s="2"/>
    </row>
    <row r="694" spans="7:13" ht="12.75" customHeight="1">
      <c r="G694" s="6"/>
      <c r="H694" s="2"/>
      <c r="I694" s="6"/>
      <c r="J694" s="2"/>
      <c r="K694" s="2"/>
      <c r="L694" s="2"/>
      <c r="M694" s="2"/>
    </row>
    <row r="695" spans="7:13" ht="12.75" customHeight="1">
      <c r="G695" s="6"/>
      <c r="H695" s="2"/>
      <c r="I695" s="6"/>
      <c r="J695" s="2"/>
      <c r="K695" s="2"/>
      <c r="L695" s="2"/>
      <c r="M695" s="2"/>
    </row>
    <row r="696" spans="7:13" ht="12.75" customHeight="1">
      <c r="G696" s="6"/>
      <c r="H696" s="2"/>
      <c r="I696" s="6"/>
      <c r="J696" s="2"/>
      <c r="K696" s="2"/>
      <c r="L696" s="2"/>
      <c r="M696" s="2"/>
    </row>
    <row r="697" spans="7:13" ht="12.75" customHeight="1">
      <c r="G697" s="6"/>
      <c r="H697" s="2"/>
      <c r="I697" s="6"/>
      <c r="J697" s="2"/>
      <c r="K697" s="2"/>
      <c r="L697" s="2"/>
      <c r="M697" s="2"/>
    </row>
    <row r="698" spans="7:13" ht="12.75" customHeight="1">
      <c r="G698" s="6"/>
      <c r="H698" s="2"/>
      <c r="I698" s="6"/>
      <c r="J698" s="2"/>
      <c r="K698" s="2"/>
      <c r="L698" s="2"/>
      <c r="M698" s="2"/>
    </row>
    <row r="699" spans="7:13" ht="12.75" customHeight="1">
      <c r="G699" s="6"/>
      <c r="H699" s="2"/>
      <c r="I699" s="6"/>
      <c r="J699" s="2"/>
      <c r="K699" s="2"/>
      <c r="L699" s="2"/>
      <c r="M699" s="2"/>
    </row>
    <row r="700" spans="7:13" ht="12.75" customHeight="1">
      <c r="G700" s="6"/>
      <c r="H700" s="2"/>
      <c r="I700" s="6"/>
      <c r="J700" s="2"/>
      <c r="K700" s="2"/>
      <c r="L700" s="2"/>
      <c r="M700" s="2"/>
    </row>
    <row r="701" spans="7:13" ht="12.75" customHeight="1">
      <c r="G701" s="6"/>
      <c r="H701" s="2"/>
      <c r="I701" s="6"/>
      <c r="J701" s="2"/>
      <c r="K701" s="2"/>
      <c r="L701" s="2"/>
      <c r="M701" s="2"/>
    </row>
    <row r="702" spans="7:13" ht="12.75" customHeight="1">
      <c r="G702" s="6"/>
      <c r="H702" s="2"/>
      <c r="I702" s="6"/>
      <c r="J702" s="2"/>
      <c r="K702" s="2"/>
      <c r="L702" s="2"/>
      <c r="M702" s="2"/>
    </row>
    <row r="703" spans="7:13" ht="12.75" customHeight="1">
      <c r="G703" s="6"/>
      <c r="H703" s="2"/>
      <c r="I703" s="6"/>
      <c r="J703" s="2"/>
      <c r="K703" s="2"/>
      <c r="L703" s="2"/>
      <c r="M703" s="2"/>
    </row>
    <row r="704" spans="7:13" ht="12.75" customHeight="1">
      <c r="G704" s="6"/>
      <c r="H704" s="2"/>
      <c r="I704" s="6"/>
      <c r="J704" s="2"/>
      <c r="K704" s="2"/>
      <c r="L704" s="2"/>
      <c r="M704" s="2"/>
    </row>
    <row r="705" spans="7:13" ht="12.75" customHeight="1">
      <c r="G705" s="6"/>
      <c r="H705" s="2"/>
      <c r="I705" s="6"/>
      <c r="J705" s="2"/>
      <c r="K705" s="2"/>
      <c r="L705" s="2"/>
      <c r="M705" s="2"/>
    </row>
    <row r="706" spans="7:13" ht="12.75" customHeight="1">
      <c r="G706" s="6"/>
      <c r="H706" s="2"/>
      <c r="I706" s="6"/>
      <c r="J706" s="2"/>
      <c r="K706" s="2"/>
      <c r="L706" s="2"/>
      <c r="M706" s="2"/>
    </row>
    <row r="707" spans="7:13" ht="12.75" customHeight="1">
      <c r="G707" s="6"/>
      <c r="H707" s="2"/>
      <c r="I707" s="6"/>
      <c r="J707" s="2"/>
      <c r="K707" s="2"/>
      <c r="L707" s="2"/>
      <c r="M707" s="2"/>
    </row>
    <row r="708" spans="7:13" ht="12.75" customHeight="1">
      <c r="G708" s="6"/>
      <c r="H708" s="2"/>
      <c r="I708" s="6"/>
      <c r="J708" s="2"/>
      <c r="K708" s="2"/>
      <c r="L708" s="2"/>
      <c r="M708" s="2"/>
    </row>
    <row r="709" spans="7:13" ht="12.75" customHeight="1">
      <c r="G709" s="6"/>
      <c r="H709" s="2"/>
      <c r="I709" s="6"/>
      <c r="J709" s="2"/>
      <c r="K709" s="2"/>
      <c r="L709" s="2"/>
      <c r="M709" s="2"/>
    </row>
    <row r="710" spans="7:13" ht="12.75" customHeight="1">
      <c r="G710" s="6"/>
      <c r="H710" s="2"/>
      <c r="I710" s="6"/>
      <c r="J710" s="2"/>
      <c r="K710" s="2"/>
      <c r="L710" s="2"/>
      <c r="M710" s="2"/>
    </row>
    <row r="711" spans="7:13" ht="12.75" customHeight="1">
      <c r="G711" s="6"/>
      <c r="H711" s="2"/>
      <c r="I711" s="6"/>
      <c r="J711" s="2"/>
      <c r="K711" s="2"/>
      <c r="L711" s="2"/>
      <c r="M711" s="2"/>
    </row>
    <row r="712" spans="7:13" ht="12.75" customHeight="1">
      <c r="G712" s="6"/>
      <c r="H712" s="2"/>
      <c r="I712" s="6"/>
      <c r="J712" s="2"/>
      <c r="K712" s="2"/>
      <c r="L712" s="2"/>
      <c r="M712" s="2"/>
    </row>
    <row r="713" spans="7:13" ht="12.75" customHeight="1">
      <c r="G713" s="6"/>
      <c r="H713" s="2"/>
      <c r="I713" s="6"/>
      <c r="J713" s="2"/>
      <c r="K713" s="2"/>
      <c r="L713" s="2"/>
      <c r="M713" s="2"/>
    </row>
    <row r="714" spans="7:13" ht="12.75" customHeight="1">
      <c r="G714" s="6"/>
      <c r="H714" s="2"/>
      <c r="I714" s="6"/>
      <c r="J714" s="2"/>
      <c r="K714" s="2"/>
      <c r="L714" s="2"/>
      <c r="M714" s="2"/>
    </row>
    <row r="715" spans="7:13" ht="12.75" customHeight="1">
      <c r="G715" s="6"/>
      <c r="H715" s="2"/>
      <c r="I715" s="6"/>
      <c r="J715" s="2"/>
      <c r="K715" s="2"/>
      <c r="L715" s="2"/>
      <c r="M715" s="2"/>
    </row>
    <row r="716" spans="7:13" ht="12.75" customHeight="1">
      <c r="G716" s="6"/>
      <c r="H716" s="2"/>
      <c r="I716" s="6"/>
      <c r="J716" s="2"/>
      <c r="K716" s="2"/>
      <c r="L716" s="2"/>
      <c r="M716" s="2"/>
    </row>
    <row r="717" spans="7:13" ht="12.75" customHeight="1">
      <c r="G717" s="6"/>
      <c r="H717" s="2"/>
      <c r="I717" s="6"/>
      <c r="J717" s="2"/>
      <c r="K717" s="2"/>
      <c r="L717" s="2"/>
      <c r="M717" s="2"/>
    </row>
    <row r="718" spans="7:13" ht="12.75" customHeight="1">
      <c r="G718" s="6"/>
      <c r="H718" s="2"/>
      <c r="I718" s="6"/>
      <c r="J718" s="2"/>
      <c r="K718" s="2"/>
      <c r="L718" s="2"/>
      <c r="M718" s="2"/>
    </row>
    <row r="719" spans="7:13" ht="12.75" customHeight="1">
      <c r="G719" s="6"/>
      <c r="H719" s="2"/>
      <c r="I719" s="6"/>
      <c r="J719" s="2"/>
      <c r="K719" s="2"/>
      <c r="L719" s="2"/>
      <c r="M719" s="2"/>
    </row>
    <row r="720" spans="7:13" ht="12.75" customHeight="1">
      <c r="G720" s="6"/>
      <c r="H720" s="2"/>
      <c r="I720" s="6"/>
      <c r="J720" s="2"/>
      <c r="K720" s="2"/>
      <c r="L720" s="2"/>
      <c r="M720" s="2"/>
    </row>
    <row r="721" spans="7:13" ht="12.75" customHeight="1">
      <c r="G721" s="6"/>
      <c r="H721" s="2"/>
      <c r="I721" s="6"/>
      <c r="J721" s="2"/>
      <c r="K721" s="2"/>
      <c r="L721" s="2"/>
      <c r="M721" s="2"/>
    </row>
    <row r="722" spans="7:13" ht="12.75" customHeight="1">
      <c r="G722" s="6"/>
      <c r="H722" s="2"/>
      <c r="I722" s="6"/>
      <c r="J722" s="2"/>
      <c r="K722" s="2"/>
      <c r="L722" s="2"/>
      <c r="M722" s="2"/>
    </row>
    <row r="723" spans="7:13" ht="12.75" customHeight="1">
      <c r="G723" s="6"/>
      <c r="H723" s="2"/>
      <c r="I723" s="6"/>
      <c r="J723" s="2"/>
      <c r="K723" s="2"/>
      <c r="L723" s="2"/>
      <c r="M723" s="2"/>
    </row>
    <row r="724" spans="7:13" ht="12.75" customHeight="1">
      <c r="G724" s="6"/>
      <c r="H724" s="2"/>
      <c r="I724" s="6"/>
      <c r="J724" s="2"/>
      <c r="K724" s="2"/>
      <c r="L724" s="2"/>
      <c r="M724" s="2"/>
    </row>
    <row r="725" spans="7:13" ht="12.75" customHeight="1">
      <c r="G725" s="6"/>
      <c r="H725" s="2"/>
      <c r="I725" s="6"/>
      <c r="J725" s="2"/>
      <c r="K725" s="2"/>
      <c r="L725" s="2"/>
      <c r="M725" s="2"/>
    </row>
    <row r="726" spans="7:13" ht="12.75" customHeight="1">
      <c r="G726" s="6"/>
      <c r="H726" s="2"/>
      <c r="I726" s="6"/>
      <c r="J726" s="2"/>
      <c r="K726" s="2"/>
      <c r="L726" s="2"/>
      <c r="M726" s="2"/>
    </row>
    <row r="727" spans="7:13" ht="12.75" customHeight="1">
      <c r="G727" s="6"/>
      <c r="H727" s="2"/>
      <c r="I727" s="6"/>
      <c r="J727" s="2"/>
      <c r="K727" s="2"/>
      <c r="L727" s="2"/>
      <c r="M727" s="2"/>
    </row>
    <row r="728" spans="7:13" ht="12.75" customHeight="1">
      <c r="G728" s="6"/>
      <c r="H728" s="2"/>
      <c r="I728" s="6"/>
      <c r="J728" s="2"/>
      <c r="K728" s="2"/>
      <c r="L728" s="2"/>
      <c r="M728" s="2"/>
    </row>
    <row r="729" spans="7:13" ht="12.75" customHeight="1">
      <c r="G729" s="6"/>
      <c r="H729" s="2"/>
      <c r="I729" s="6"/>
      <c r="J729" s="2"/>
      <c r="K729" s="2"/>
      <c r="L729" s="2"/>
      <c r="M729" s="2"/>
    </row>
    <row r="730" spans="7:13" ht="12.75" customHeight="1">
      <c r="G730" s="6"/>
      <c r="H730" s="2"/>
      <c r="I730" s="6"/>
      <c r="J730" s="2"/>
      <c r="K730" s="2"/>
      <c r="L730" s="2"/>
      <c r="M730" s="2"/>
    </row>
    <row r="731" spans="7:13" ht="12.75" customHeight="1">
      <c r="G731" s="6"/>
      <c r="H731" s="2"/>
      <c r="I731" s="6"/>
      <c r="J731" s="2"/>
      <c r="K731" s="2"/>
      <c r="L731" s="2"/>
      <c r="M731" s="2"/>
    </row>
    <row r="732" spans="7:13" ht="12.75" customHeight="1">
      <c r="G732" s="6"/>
      <c r="H732" s="2"/>
      <c r="I732" s="6"/>
      <c r="J732" s="2"/>
      <c r="K732" s="2"/>
      <c r="L732" s="2"/>
      <c r="M732" s="2"/>
    </row>
    <row r="733" spans="7:13" ht="12.75" customHeight="1">
      <c r="G733" s="6"/>
      <c r="H733" s="2"/>
      <c r="I733" s="6"/>
      <c r="J733" s="2"/>
      <c r="K733" s="2"/>
      <c r="L733" s="2"/>
      <c r="M733" s="2"/>
    </row>
    <row r="734" spans="7:13" ht="12.75" customHeight="1">
      <c r="G734" s="6"/>
      <c r="H734" s="2"/>
      <c r="I734" s="6"/>
      <c r="J734" s="2"/>
      <c r="K734" s="2"/>
      <c r="L734" s="2"/>
      <c r="M734" s="2"/>
    </row>
    <row r="735" spans="7:13" ht="12.75" customHeight="1">
      <c r="G735" s="6"/>
      <c r="H735" s="2"/>
      <c r="I735" s="6"/>
      <c r="J735" s="2"/>
      <c r="K735" s="2"/>
      <c r="L735" s="2"/>
      <c r="M735" s="2"/>
    </row>
    <row r="736" spans="7:13" ht="12.75" customHeight="1">
      <c r="G736" s="6"/>
      <c r="H736" s="2"/>
      <c r="I736" s="6"/>
      <c r="J736" s="2"/>
      <c r="K736" s="2"/>
      <c r="L736" s="2"/>
      <c r="M736" s="2"/>
    </row>
    <row r="737" spans="7:13" ht="12.75" customHeight="1">
      <c r="G737" s="6"/>
      <c r="H737" s="2"/>
      <c r="I737" s="6"/>
      <c r="J737" s="2"/>
      <c r="K737" s="2"/>
      <c r="L737" s="2"/>
      <c r="M737" s="2"/>
    </row>
    <row r="738" spans="7:13" ht="12.75" customHeight="1">
      <c r="G738" s="6"/>
      <c r="H738" s="2"/>
      <c r="I738" s="6"/>
      <c r="J738" s="2"/>
      <c r="K738" s="2"/>
      <c r="L738" s="2"/>
      <c r="M738" s="2"/>
    </row>
    <row r="739" spans="7:13" ht="12.75" customHeight="1">
      <c r="G739" s="6"/>
      <c r="H739" s="2"/>
      <c r="I739" s="6"/>
      <c r="J739" s="2"/>
      <c r="K739" s="2"/>
      <c r="L739" s="2"/>
      <c r="M739" s="2"/>
    </row>
    <row r="740" spans="7:13" ht="12.75" customHeight="1">
      <c r="G740" s="6"/>
      <c r="H740" s="2"/>
      <c r="I740" s="6"/>
      <c r="J740" s="2"/>
      <c r="K740" s="2"/>
      <c r="L740" s="2"/>
      <c r="M740" s="2"/>
    </row>
    <row r="741" spans="7:13" ht="12.75" customHeight="1">
      <c r="G741" s="6"/>
      <c r="H741" s="2"/>
      <c r="I741" s="6"/>
      <c r="J741" s="2"/>
      <c r="K741" s="2"/>
      <c r="L741" s="2"/>
      <c r="M741" s="2"/>
    </row>
    <row r="742" spans="7:13" ht="12.75" customHeight="1">
      <c r="G742" s="6"/>
      <c r="H742" s="2"/>
      <c r="I742" s="6"/>
      <c r="J742" s="2"/>
      <c r="K742" s="2"/>
      <c r="L742" s="2"/>
      <c r="M742" s="2"/>
    </row>
    <row r="743" spans="7:13" ht="12.75" customHeight="1">
      <c r="G743" s="6"/>
      <c r="H743" s="2"/>
      <c r="I743" s="6"/>
      <c r="J743" s="2"/>
      <c r="K743" s="2"/>
      <c r="L743" s="2"/>
      <c r="M743" s="2"/>
    </row>
    <row r="744" spans="7:13" ht="12.75" customHeight="1">
      <c r="G744" s="6"/>
      <c r="H744" s="2"/>
      <c r="I744" s="6"/>
      <c r="J744" s="2"/>
      <c r="K744" s="2"/>
      <c r="L744" s="2"/>
      <c r="M744" s="2"/>
    </row>
    <row r="745" spans="7:13" ht="12.75" customHeight="1">
      <c r="G745" s="6"/>
      <c r="H745" s="2"/>
      <c r="I745" s="6"/>
      <c r="J745" s="2"/>
      <c r="K745" s="2"/>
      <c r="L745" s="2"/>
      <c r="M745" s="2"/>
    </row>
    <row r="746" spans="7:13" ht="12.75" customHeight="1">
      <c r="G746" s="6"/>
      <c r="H746" s="2"/>
      <c r="I746" s="6"/>
      <c r="J746" s="2"/>
      <c r="K746" s="2"/>
      <c r="L746" s="2"/>
      <c r="M746" s="2"/>
    </row>
    <row r="747" spans="7:13" ht="12.75" customHeight="1">
      <c r="G747" s="6"/>
      <c r="H747" s="2"/>
      <c r="I747" s="6"/>
      <c r="J747" s="2"/>
      <c r="K747" s="2"/>
      <c r="L747" s="2"/>
      <c r="M747" s="2"/>
    </row>
    <row r="748" spans="7:13" ht="12.75" customHeight="1">
      <c r="G748" s="6"/>
      <c r="H748" s="2"/>
      <c r="I748" s="6"/>
      <c r="J748" s="2"/>
      <c r="K748" s="2"/>
      <c r="L748" s="2"/>
      <c r="M748" s="2"/>
    </row>
    <row r="749" spans="7:13" ht="12.75" customHeight="1">
      <c r="G749" s="6"/>
      <c r="H749" s="2"/>
      <c r="I749" s="6"/>
      <c r="J749" s="2"/>
      <c r="K749" s="2"/>
      <c r="L749" s="2"/>
      <c r="M749" s="2"/>
    </row>
    <row r="750" spans="7:13" ht="12.75" customHeight="1">
      <c r="G750" s="6"/>
      <c r="H750" s="2"/>
      <c r="I750" s="6"/>
      <c r="J750" s="2"/>
      <c r="K750" s="2"/>
      <c r="L750" s="2"/>
      <c r="M750" s="2"/>
    </row>
    <row r="751" spans="7:13" ht="12.75" customHeight="1">
      <c r="G751" s="6"/>
      <c r="H751" s="2"/>
      <c r="I751" s="6"/>
      <c r="J751" s="2"/>
      <c r="K751" s="2"/>
      <c r="L751" s="2"/>
      <c r="M751" s="2"/>
    </row>
    <row r="752" spans="7:13" ht="12.75" customHeight="1">
      <c r="G752" s="6"/>
      <c r="H752" s="2"/>
      <c r="I752" s="6"/>
      <c r="J752" s="2"/>
      <c r="K752" s="2"/>
      <c r="L752" s="2"/>
      <c r="M752" s="2"/>
    </row>
    <row r="753" spans="7:13" ht="12.75" customHeight="1">
      <c r="G753" s="6"/>
      <c r="H753" s="2"/>
      <c r="I753" s="6"/>
      <c r="J753" s="2"/>
      <c r="K753" s="2"/>
      <c r="L753" s="2"/>
      <c r="M753" s="2"/>
    </row>
    <row r="754" spans="7:13" ht="12.75" customHeight="1">
      <c r="G754" s="6"/>
      <c r="H754" s="2"/>
      <c r="I754" s="6"/>
      <c r="J754" s="2"/>
      <c r="K754" s="2"/>
      <c r="L754" s="2"/>
      <c r="M754" s="2"/>
    </row>
    <row r="755" spans="7:13" ht="12.75" customHeight="1">
      <c r="G755" s="6"/>
      <c r="H755" s="2"/>
      <c r="I755" s="6"/>
      <c r="J755" s="2"/>
      <c r="K755" s="2"/>
      <c r="L755" s="2"/>
      <c r="M755" s="2"/>
    </row>
    <row r="756" spans="7:13" ht="12.75" customHeight="1">
      <c r="G756" s="6"/>
      <c r="H756" s="2"/>
      <c r="I756" s="6"/>
      <c r="J756" s="2"/>
      <c r="K756" s="2"/>
      <c r="L756" s="2"/>
      <c r="M756" s="2"/>
    </row>
    <row r="757" spans="7:13" ht="12.75" customHeight="1">
      <c r="G757" s="6"/>
      <c r="H757" s="2"/>
      <c r="I757" s="6"/>
      <c r="J757" s="2"/>
      <c r="K757" s="2"/>
      <c r="L757" s="2"/>
      <c r="M757" s="2"/>
    </row>
    <row r="758" spans="7:13" ht="12.75" customHeight="1">
      <c r="G758" s="6"/>
      <c r="H758" s="2"/>
      <c r="I758" s="6"/>
      <c r="J758" s="2"/>
      <c r="K758" s="2"/>
      <c r="L758" s="2"/>
      <c r="M758" s="2"/>
    </row>
    <row r="759" spans="7:13" ht="12.75" customHeight="1">
      <c r="G759" s="6"/>
      <c r="H759" s="2"/>
      <c r="I759" s="6"/>
      <c r="J759" s="2"/>
      <c r="K759" s="2"/>
      <c r="L759" s="2"/>
      <c r="M759" s="2"/>
    </row>
    <row r="760" spans="7:13" ht="12.75" customHeight="1">
      <c r="G760" s="6"/>
      <c r="H760" s="2"/>
      <c r="I760" s="6"/>
      <c r="J760" s="2"/>
      <c r="K760" s="2"/>
      <c r="L760" s="2"/>
      <c r="M760" s="2"/>
    </row>
    <row r="761" spans="7:13" ht="12.75" customHeight="1">
      <c r="G761" s="6"/>
      <c r="H761" s="2"/>
      <c r="I761" s="6"/>
      <c r="J761" s="2"/>
      <c r="K761" s="2"/>
      <c r="L761" s="2"/>
      <c r="M761" s="2"/>
    </row>
    <row r="762" spans="7:13" ht="12.75" customHeight="1">
      <c r="G762" s="6"/>
      <c r="H762" s="2"/>
      <c r="I762" s="6"/>
      <c r="J762" s="2"/>
      <c r="K762" s="2"/>
      <c r="L762" s="2"/>
      <c r="M762" s="2"/>
    </row>
    <row r="763" spans="7:13" ht="12.75" customHeight="1">
      <c r="G763" s="6"/>
      <c r="H763" s="2"/>
      <c r="I763" s="6"/>
      <c r="J763" s="2"/>
      <c r="K763" s="2"/>
      <c r="L763" s="2"/>
      <c r="M763" s="2"/>
    </row>
    <row r="764" spans="7:13" ht="12.75" customHeight="1">
      <c r="G764" s="6"/>
      <c r="H764" s="2"/>
      <c r="I764" s="6"/>
      <c r="J764" s="2"/>
      <c r="K764" s="2"/>
      <c r="L764" s="2"/>
      <c r="M764" s="2"/>
    </row>
    <row r="765" spans="7:13" ht="12.75" customHeight="1">
      <c r="G765" s="6"/>
      <c r="H765" s="2"/>
      <c r="I765" s="6"/>
      <c r="J765" s="2"/>
      <c r="K765" s="2"/>
      <c r="L765" s="2"/>
      <c r="M765" s="2"/>
    </row>
    <row r="766" spans="7:13" ht="12.75" customHeight="1">
      <c r="G766" s="6"/>
      <c r="H766" s="2"/>
      <c r="I766" s="6"/>
      <c r="J766" s="2"/>
      <c r="K766" s="2"/>
      <c r="L766" s="2"/>
      <c r="M766" s="2"/>
    </row>
    <row r="767" spans="7:13" ht="12.75" customHeight="1">
      <c r="G767" s="6"/>
      <c r="H767" s="2"/>
      <c r="I767" s="6"/>
      <c r="J767" s="2"/>
      <c r="K767" s="2"/>
      <c r="L767" s="2"/>
      <c r="M767" s="2"/>
    </row>
    <row r="768" spans="7:13" ht="12.75" customHeight="1">
      <c r="G768" s="6"/>
      <c r="H768" s="2"/>
      <c r="I768" s="6"/>
      <c r="J768" s="2"/>
      <c r="K768" s="2"/>
      <c r="L768" s="2"/>
      <c r="M768" s="2"/>
    </row>
    <row r="769" spans="7:13" ht="12.75" customHeight="1">
      <c r="G769" s="6"/>
      <c r="H769" s="2"/>
      <c r="I769" s="6"/>
      <c r="J769" s="2"/>
      <c r="K769" s="2"/>
      <c r="L769" s="2"/>
      <c r="M769" s="2"/>
    </row>
    <row r="770" spans="7:13" ht="12.75" customHeight="1">
      <c r="G770" s="6"/>
      <c r="H770" s="2"/>
      <c r="I770" s="6"/>
      <c r="J770" s="2"/>
      <c r="K770" s="2"/>
      <c r="L770" s="2"/>
      <c r="M770" s="2"/>
    </row>
    <row r="771" spans="7:13" ht="12.75" customHeight="1">
      <c r="G771" s="6"/>
      <c r="H771" s="2"/>
      <c r="I771" s="6"/>
      <c r="J771" s="2"/>
      <c r="K771" s="2"/>
      <c r="L771" s="2"/>
      <c r="M771" s="2"/>
    </row>
    <row r="772" spans="7:13" ht="12.75" customHeight="1">
      <c r="G772" s="6"/>
      <c r="H772" s="2"/>
      <c r="I772" s="6"/>
      <c r="J772" s="2"/>
      <c r="K772" s="2"/>
      <c r="L772" s="2"/>
      <c r="M772" s="2"/>
    </row>
    <row r="773" spans="7:13" ht="12.75" customHeight="1">
      <c r="G773" s="6"/>
      <c r="H773" s="2"/>
      <c r="I773" s="6"/>
      <c r="J773" s="2"/>
      <c r="K773" s="2"/>
      <c r="L773" s="2"/>
      <c r="M773" s="2"/>
    </row>
    <row r="774" spans="7:13" ht="12.75" customHeight="1">
      <c r="G774" s="6"/>
      <c r="H774" s="2"/>
      <c r="I774" s="6"/>
      <c r="J774" s="2"/>
      <c r="K774" s="2"/>
      <c r="L774" s="2"/>
      <c r="M774" s="2"/>
    </row>
    <row r="775" spans="7:13" ht="12.75" customHeight="1">
      <c r="G775" s="6"/>
      <c r="H775" s="2"/>
      <c r="I775" s="6"/>
      <c r="J775" s="2"/>
      <c r="K775" s="2"/>
      <c r="L775" s="2"/>
      <c r="M775" s="2"/>
    </row>
    <row r="776" spans="7:13" ht="12.75" customHeight="1">
      <c r="G776" s="6"/>
      <c r="H776" s="2"/>
      <c r="I776" s="6"/>
      <c r="J776" s="2"/>
      <c r="K776" s="2"/>
      <c r="L776" s="2"/>
      <c r="M776" s="2"/>
    </row>
    <row r="777" spans="7:13" ht="12.75" customHeight="1">
      <c r="G777" s="6"/>
      <c r="H777" s="2"/>
      <c r="I777" s="6"/>
      <c r="J777" s="2"/>
      <c r="K777" s="2"/>
      <c r="L777" s="2"/>
      <c r="M777" s="2"/>
    </row>
    <row r="778" spans="7:13" ht="12.75" customHeight="1">
      <c r="G778" s="6"/>
      <c r="H778" s="2"/>
      <c r="I778" s="6"/>
      <c r="J778" s="2"/>
      <c r="K778" s="2"/>
      <c r="L778" s="2"/>
      <c r="M778" s="2"/>
    </row>
    <row r="779" spans="7:13" ht="12.75" customHeight="1">
      <c r="G779" s="6"/>
      <c r="H779" s="2"/>
      <c r="I779" s="6"/>
      <c r="J779" s="2"/>
      <c r="K779" s="2"/>
      <c r="L779" s="2"/>
      <c r="M779" s="2"/>
    </row>
    <row r="780" spans="7:13" ht="12.75" customHeight="1">
      <c r="G780" s="6"/>
      <c r="H780" s="2"/>
      <c r="I780" s="6"/>
      <c r="J780" s="2"/>
      <c r="K780" s="2"/>
      <c r="L780" s="2"/>
      <c r="M780" s="2"/>
    </row>
    <row r="781" spans="7:13" ht="12.75" customHeight="1">
      <c r="G781" s="6"/>
      <c r="H781" s="2"/>
      <c r="I781" s="6"/>
      <c r="J781" s="2"/>
      <c r="K781" s="2"/>
      <c r="L781" s="2"/>
      <c r="M781" s="2"/>
    </row>
    <row r="782" spans="7:13" ht="12.75" customHeight="1">
      <c r="G782" s="6"/>
      <c r="H782" s="2"/>
      <c r="I782" s="6"/>
      <c r="J782" s="2"/>
      <c r="K782" s="2"/>
      <c r="L782" s="2"/>
      <c r="M782" s="2"/>
    </row>
    <row r="783" spans="7:13" ht="12.75" customHeight="1">
      <c r="G783" s="6"/>
      <c r="H783" s="2"/>
      <c r="I783" s="6"/>
      <c r="J783" s="2"/>
      <c r="K783" s="2"/>
      <c r="L783" s="2"/>
      <c r="M783" s="2"/>
    </row>
    <row r="784" spans="7:13" ht="12.75" customHeight="1">
      <c r="G784" s="6"/>
      <c r="H784" s="2"/>
      <c r="I784" s="6"/>
      <c r="J784" s="2"/>
      <c r="K784" s="2"/>
      <c r="L784" s="2"/>
      <c r="M784" s="2"/>
    </row>
    <row r="785" spans="7:13" ht="12.75" customHeight="1">
      <c r="G785" s="6"/>
      <c r="H785" s="2"/>
      <c r="I785" s="6"/>
      <c r="J785" s="2"/>
      <c r="K785" s="2"/>
      <c r="L785" s="2"/>
      <c r="M785" s="2"/>
    </row>
    <row r="786" spans="7:13" ht="12.75" customHeight="1">
      <c r="G786" s="6"/>
      <c r="H786" s="2"/>
      <c r="I786" s="6"/>
      <c r="J786" s="2"/>
      <c r="K786" s="2"/>
      <c r="L786" s="2"/>
      <c r="M786" s="2"/>
    </row>
    <row r="787" spans="7:13" ht="12.75" customHeight="1">
      <c r="G787" s="6"/>
      <c r="H787" s="2"/>
      <c r="I787" s="6"/>
      <c r="J787" s="2"/>
      <c r="K787" s="2"/>
      <c r="L787" s="2"/>
      <c r="M787" s="2"/>
    </row>
    <row r="788" spans="7:13" ht="12.75" customHeight="1">
      <c r="G788" s="6"/>
      <c r="H788" s="2"/>
      <c r="I788" s="6"/>
      <c r="J788" s="2"/>
      <c r="K788" s="2"/>
      <c r="L788" s="2"/>
      <c r="M788" s="2"/>
    </row>
    <row r="789" spans="7:13" ht="12.75" customHeight="1">
      <c r="G789" s="6"/>
      <c r="H789" s="2"/>
      <c r="I789" s="6"/>
      <c r="J789" s="2"/>
      <c r="K789" s="2"/>
      <c r="L789" s="2"/>
      <c r="M789" s="2"/>
    </row>
    <row r="790" spans="7:13" ht="12.75" customHeight="1">
      <c r="G790" s="6"/>
      <c r="H790" s="2"/>
      <c r="I790" s="6"/>
      <c r="J790" s="2"/>
      <c r="K790" s="2"/>
      <c r="L790" s="2"/>
      <c r="M790" s="2"/>
    </row>
    <row r="791" spans="7:13" ht="12.75" customHeight="1">
      <c r="G791" s="6"/>
      <c r="H791" s="2"/>
      <c r="I791" s="6"/>
      <c r="J791" s="2"/>
      <c r="K791" s="2"/>
      <c r="L791" s="2"/>
      <c r="M791" s="2"/>
    </row>
    <row r="792" spans="7:13" ht="12.75" customHeight="1">
      <c r="G792" s="6"/>
      <c r="H792" s="2"/>
      <c r="I792" s="6"/>
      <c r="J792" s="2"/>
      <c r="K792" s="2"/>
      <c r="L792" s="2"/>
      <c r="M792" s="2"/>
    </row>
    <row r="793" spans="7:13" ht="12.75" customHeight="1">
      <c r="G793" s="6"/>
      <c r="H793" s="2"/>
      <c r="I793" s="6"/>
      <c r="J793" s="2"/>
      <c r="K793" s="2"/>
      <c r="L793" s="2"/>
      <c r="M793" s="2"/>
    </row>
    <row r="794" spans="7:13" ht="12.75" customHeight="1">
      <c r="G794" s="6"/>
      <c r="H794" s="2"/>
      <c r="I794" s="6"/>
      <c r="J794" s="2"/>
      <c r="K794" s="2"/>
      <c r="L794" s="2"/>
      <c r="M794" s="2"/>
    </row>
    <row r="795" spans="7:13" ht="12.75" customHeight="1">
      <c r="G795" s="6"/>
      <c r="H795" s="2"/>
      <c r="I795" s="6"/>
      <c r="J795" s="2"/>
      <c r="K795" s="2"/>
      <c r="L795" s="2"/>
      <c r="M795" s="2"/>
    </row>
    <row r="796" spans="7:13" ht="12.75" customHeight="1">
      <c r="G796" s="6"/>
      <c r="H796" s="2"/>
      <c r="I796" s="6"/>
      <c r="J796" s="2"/>
      <c r="K796" s="2"/>
      <c r="L796" s="2"/>
      <c r="M796" s="2"/>
    </row>
    <row r="797" spans="7:13" ht="12.75" customHeight="1">
      <c r="G797" s="6"/>
      <c r="H797" s="2"/>
      <c r="I797" s="6"/>
      <c r="J797" s="2"/>
      <c r="K797" s="2"/>
      <c r="L797" s="2"/>
      <c r="M797" s="2"/>
    </row>
    <row r="798" spans="7:13" ht="12.75" customHeight="1">
      <c r="G798" s="6"/>
      <c r="H798" s="2"/>
      <c r="I798" s="6"/>
      <c r="J798" s="2"/>
      <c r="K798" s="2"/>
      <c r="L798" s="2"/>
      <c r="M798" s="2"/>
    </row>
    <row r="799" spans="7:13" ht="12.75" customHeight="1">
      <c r="G799" s="6"/>
      <c r="H799" s="2"/>
      <c r="I799" s="6"/>
      <c r="J799" s="2"/>
      <c r="K799" s="2"/>
      <c r="L799" s="2"/>
      <c r="M799" s="2"/>
    </row>
    <row r="800" spans="7:13" ht="12.75" customHeight="1">
      <c r="G800" s="6"/>
      <c r="H800" s="2"/>
      <c r="I800" s="6"/>
      <c r="J800" s="2"/>
      <c r="K800" s="2"/>
      <c r="L800" s="2"/>
      <c r="M800" s="2"/>
    </row>
    <row r="801" spans="7:13" ht="12.75" customHeight="1">
      <c r="G801" s="6"/>
      <c r="H801" s="2"/>
      <c r="I801" s="6"/>
      <c r="J801" s="2"/>
      <c r="K801" s="2"/>
      <c r="L801" s="2"/>
      <c r="M801" s="2"/>
    </row>
    <row r="802" spans="7:13" ht="12.75" customHeight="1">
      <c r="G802" s="6"/>
      <c r="H802" s="2"/>
      <c r="I802" s="6"/>
      <c r="J802" s="2"/>
      <c r="K802" s="2"/>
      <c r="L802" s="2"/>
      <c r="M802" s="2"/>
    </row>
    <row r="803" spans="7:13" ht="12.75" customHeight="1">
      <c r="G803" s="6"/>
      <c r="H803" s="2"/>
      <c r="I803" s="6"/>
      <c r="J803" s="2"/>
      <c r="K803" s="2"/>
      <c r="L803" s="2"/>
      <c r="M803" s="2"/>
    </row>
    <row r="804" spans="7:13" ht="12.75" customHeight="1">
      <c r="G804" s="6"/>
      <c r="H804" s="2"/>
      <c r="I804" s="6"/>
      <c r="J804" s="2"/>
      <c r="K804" s="2"/>
      <c r="L804" s="2"/>
      <c r="M804" s="2"/>
    </row>
    <row r="805" spans="7:13" ht="12.75" customHeight="1">
      <c r="G805" s="6"/>
      <c r="H805" s="2"/>
      <c r="I805" s="6"/>
      <c r="J805" s="2"/>
      <c r="K805" s="2"/>
      <c r="L805" s="2"/>
      <c r="M805" s="2"/>
    </row>
    <row r="806" spans="7:13" ht="12.75" customHeight="1">
      <c r="G806" s="6"/>
      <c r="H806" s="2"/>
      <c r="I806" s="6"/>
      <c r="J806" s="2"/>
      <c r="K806" s="2"/>
      <c r="L806" s="2"/>
      <c r="M806" s="2"/>
    </row>
    <row r="807" spans="7:13" ht="12.75" customHeight="1">
      <c r="G807" s="6"/>
      <c r="H807" s="2"/>
      <c r="I807" s="6"/>
      <c r="J807" s="2"/>
      <c r="K807" s="2"/>
      <c r="L807" s="2"/>
      <c r="M807" s="2"/>
    </row>
    <row r="808" spans="7:13" ht="12.75" customHeight="1">
      <c r="G808" s="6"/>
      <c r="H808" s="2"/>
      <c r="I808" s="6"/>
      <c r="J808" s="2"/>
      <c r="K808" s="2"/>
      <c r="L808" s="2"/>
      <c r="M808" s="2"/>
    </row>
    <row r="809" spans="7:13" ht="12.75" customHeight="1">
      <c r="G809" s="6"/>
      <c r="H809" s="2"/>
      <c r="I809" s="6"/>
      <c r="J809" s="2"/>
      <c r="K809" s="2"/>
      <c r="L809" s="2"/>
      <c r="M809" s="2"/>
    </row>
    <row r="810" spans="7:13" ht="12.75" customHeight="1">
      <c r="G810" s="6"/>
      <c r="H810" s="2"/>
      <c r="I810" s="6"/>
      <c r="J810" s="2"/>
      <c r="K810" s="2"/>
      <c r="L810" s="2"/>
      <c r="M810" s="2"/>
    </row>
    <row r="811" spans="7:13" ht="12.75" customHeight="1">
      <c r="G811" s="6"/>
      <c r="H811" s="2"/>
      <c r="I811" s="6"/>
      <c r="J811" s="2"/>
      <c r="K811" s="2"/>
      <c r="L811" s="2"/>
      <c r="M811" s="2"/>
    </row>
    <row r="812" spans="7:13" ht="12.75" customHeight="1">
      <c r="G812" s="6"/>
      <c r="H812" s="2"/>
      <c r="I812" s="6"/>
      <c r="J812" s="2"/>
      <c r="K812" s="2"/>
      <c r="L812" s="2"/>
      <c r="M812" s="2"/>
    </row>
    <row r="813" spans="7:13" ht="12.75" customHeight="1">
      <c r="G813" s="6"/>
      <c r="H813" s="2"/>
      <c r="I813" s="6"/>
      <c r="J813" s="2"/>
      <c r="K813" s="2"/>
      <c r="L813" s="2"/>
      <c r="M813" s="2"/>
    </row>
    <row r="814" spans="7:13" ht="12.75" customHeight="1">
      <c r="G814" s="6"/>
      <c r="H814" s="2"/>
      <c r="I814" s="6"/>
      <c r="J814" s="2"/>
      <c r="K814" s="2"/>
      <c r="L814" s="2"/>
      <c r="M814" s="2"/>
    </row>
    <row r="815" spans="7:13" ht="12.75" customHeight="1">
      <c r="G815" s="6"/>
      <c r="H815" s="2"/>
      <c r="I815" s="6"/>
      <c r="J815" s="2"/>
      <c r="K815" s="2"/>
      <c r="L815" s="2"/>
      <c r="M815" s="2"/>
    </row>
    <row r="816" spans="7:13" ht="12.75" customHeight="1">
      <c r="G816" s="6"/>
      <c r="H816" s="2"/>
      <c r="I816" s="6"/>
      <c r="J816" s="2"/>
      <c r="K816" s="2"/>
      <c r="L816" s="2"/>
      <c r="M816" s="2"/>
    </row>
    <row r="817" spans="7:13" ht="12.75" customHeight="1">
      <c r="G817" s="6"/>
      <c r="H817" s="2"/>
      <c r="I817" s="6"/>
      <c r="J817" s="2"/>
      <c r="K817" s="2"/>
      <c r="L817" s="2"/>
      <c r="M817" s="2"/>
    </row>
    <row r="818" spans="7:13" ht="12.75" customHeight="1">
      <c r="G818" s="6"/>
      <c r="H818" s="2"/>
      <c r="I818" s="6"/>
      <c r="J818" s="2"/>
      <c r="K818" s="2"/>
      <c r="L818" s="2"/>
      <c r="M818" s="2"/>
    </row>
    <row r="819" spans="7:13" ht="12.75" customHeight="1">
      <c r="G819" s="6"/>
      <c r="H819" s="2"/>
      <c r="I819" s="6"/>
      <c r="J819" s="2"/>
      <c r="K819" s="2"/>
      <c r="L819" s="2"/>
      <c r="M819" s="2"/>
    </row>
    <row r="820" spans="7:13" ht="12.75" customHeight="1">
      <c r="G820" s="6"/>
      <c r="H820" s="2"/>
      <c r="I820" s="6"/>
      <c r="J820" s="2"/>
      <c r="K820" s="2"/>
      <c r="L820" s="2"/>
      <c r="M820" s="2"/>
    </row>
    <row r="821" spans="7:13" ht="12.75" customHeight="1">
      <c r="G821" s="6"/>
      <c r="H821" s="2"/>
      <c r="I821" s="6"/>
      <c r="J821" s="2"/>
      <c r="K821" s="2"/>
      <c r="L821" s="2"/>
      <c r="M821" s="2"/>
    </row>
    <row r="822" spans="7:13" ht="12.75" customHeight="1">
      <c r="G822" s="6"/>
      <c r="H822" s="2"/>
      <c r="I822" s="6"/>
      <c r="J822" s="2"/>
      <c r="K822" s="2"/>
      <c r="L822" s="2"/>
      <c r="M822" s="2"/>
    </row>
    <row r="823" spans="7:13" ht="12.75" customHeight="1">
      <c r="G823" s="6"/>
      <c r="H823" s="2"/>
      <c r="I823" s="6"/>
      <c r="J823" s="2"/>
      <c r="K823" s="2"/>
      <c r="L823" s="2"/>
      <c r="M823" s="2"/>
    </row>
    <row r="824" spans="7:13" ht="12.75" customHeight="1">
      <c r="G824" s="6"/>
      <c r="H824" s="2"/>
      <c r="I824" s="6"/>
      <c r="J824" s="2"/>
      <c r="K824" s="2"/>
      <c r="L824" s="2"/>
      <c r="M824" s="2"/>
    </row>
    <row r="825" spans="7:13" ht="12.75" customHeight="1">
      <c r="G825" s="6"/>
      <c r="H825" s="2"/>
      <c r="I825" s="6"/>
      <c r="J825" s="2"/>
      <c r="K825" s="2"/>
      <c r="L825" s="2"/>
      <c r="M825" s="2"/>
    </row>
    <row r="826" spans="7:13" ht="12.75" customHeight="1">
      <c r="G826" s="6"/>
      <c r="H826" s="2"/>
      <c r="I826" s="6"/>
      <c r="J826" s="2"/>
      <c r="K826" s="2"/>
      <c r="L826" s="2"/>
      <c r="M826" s="2"/>
    </row>
    <row r="827" spans="7:13" ht="12.75" customHeight="1">
      <c r="G827" s="6"/>
      <c r="H827" s="2"/>
      <c r="I827" s="6"/>
      <c r="J827" s="2"/>
      <c r="K827" s="2"/>
      <c r="L827" s="2"/>
      <c r="M827" s="2"/>
    </row>
    <row r="828" spans="7:13" ht="12.75" customHeight="1">
      <c r="G828" s="6"/>
      <c r="H828" s="2"/>
      <c r="I828" s="6"/>
      <c r="J828" s="2"/>
      <c r="K828" s="2"/>
      <c r="L828" s="2"/>
      <c r="M828" s="2"/>
    </row>
    <row r="829" spans="7:13" ht="12.75" customHeight="1">
      <c r="G829" s="6"/>
      <c r="H829" s="2"/>
      <c r="I829" s="6"/>
      <c r="J829" s="2"/>
      <c r="K829" s="2"/>
      <c r="L829" s="2"/>
      <c r="M829" s="2"/>
    </row>
    <row r="830" spans="7:13" ht="12.75" customHeight="1">
      <c r="G830" s="6"/>
      <c r="H830" s="2"/>
      <c r="I830" s="6"/>
      <c r="J830" s="2"/>
      <c r="K830" s="2"/>
      <c r="L830" s="2"/>
      <c r="M830" s="2"/>
    </row>
    <row r="831" spans="7:13" ht="12.75" customHeight="1">
      <c r="G831" s="6"/>
      <c r="H831" s="2"/>
      <c r="I831" s="6"/>
      <c r="J831" s="2"/>
      <c r="K831" s="2"/>
      <c r="L831" s="2"/>
      <c r="M831" s="2"/>
    </row>
    <row r="832" spans="7:13" ht="12.75" customHeight="1">
      <c r="G832" s="6"/>
      <c r="H832" s="2"/>
      <c r="I832" s="6"/>
      <c r="J832" s="2"/>
      <c r="K832" s="2"/>
      <c r="L832" s="2"/>
      <c r="M832" s="2"/>
    </row>
    <row r="833" spans="7:13" ht="12.75" customHeight="1">
      <c r="G833" s="6"/>
      <c r="H833" s="2"/>
      <c r="I833" s="6"/>
      <c r="J833" s="2"/>
      <c r="K833" s="2"/>
      <c r="L833" s="2"/>
      <c r="M833" s="2"/>
    </row>
    <row r="834" spans="7:13" ht="12.75" customHeight="1">
      <c r="G834" s="6"/>
      <c r="H834" s="2"/>
      <c r="I834" s="6"/>
      <c r="J834" s="2"/>
      <c r="K834" s="2"/>
      <c r="L834" s="2"/>
      <c r="M834" s="2"/>
    </row>
    <row r="835" spans="7:13" ht="12.75" customHeight="1">
      <c r="G835" s="6"/>
      <c r="H835" s="2"/>
      <c r="I835" s="6"/>
      <c r="J835" s="2"/>
      <c r="K835" s="2"/>
      <c r="L835" s="2"/>
      <c r="M835" s="2"/>
    </row>
    <row r="836" spans="7:13" ht="12.75" customHeight="1">
      <c r="G836" s="6"/>
      <c r="H836" s="2"/>
      <c r="I836" s="6"/>
      <c r="J836" s="2"/>
      <c r="K836" s="2"/>
      <c r="L836" s="2"/>
      <c r="M836" s="2"/>
    </row>
    <row r="837" spans="7:13" ht="12.75" customHeight="1">
      <c r="G837" s="6"/>
      <c r="H837" s="2"/>
      <c r="I837" s="6"/>
      <c r="J837" s="2"/>
      <c r="K837" s="2"/>
      <c r="L837" s="2"/>
      <c r="M837" s="2"/>
    </row>
    <row r="838" spans="7:13" ht="12.75" customHeight="1">
      <c r="G838" s="6"/>
      <c r="H838" s="2"/>
      <c r="I838" s="6"/>
      <c r="J838" s="2"/>
      <c r="K838" s="2"/>
      <c r="L838" s="2"/>
      <c r="M838" s="2"/>
    </row>
    <row r="839" spans="7:13" ht="12.75" customHeight="1">
      <c r="G839" s="6"/>
      <c r="H839" s="2"/>
      <c r="I839" s="6"/>
      <c r="J839" s="2"/>
      <c r="K839" s="2"/>
      <c r="L839" s="2"/>
      <c r="M839" s="2"/>
    </row>
    <row r="840" spans="7:13" ht="12.75" customHeight="1">
      <c r="G840" s="6"/>
      <c r="H840" s="2"/>
      <c r="I840" s="6"/>
      <c r="J840" s="2"/>
      <c r="K840" s="2"/>
      <c r="L840" s="2"/>
      <c r="M840" s="2"/>
    </row>
    <row r="841" spans="7:13" ht="12.75" customHeight="1">
      <c r="G841" s="6"/>
      <c r="H841" s="2"/>
      <c r="I841" s="6"/>
      <c r="J841" s="2"/>
      <c r="K841" s="2"/>
      <c r="L841" s="2"/>
      <c r="M841" s="2"/>
    </row>
    <row r="842" spans="7:13" ht="12.75" customHeight="1">
      <c r="G842" s="6"/>
      <c r="H842" s="2"/>
      <c r="I842" s="6"/>
      <c r="J842" s="2"/>
      <c r="K842" s="2"/>
      <c r="L842" s="2"/>
      <c r="M842" s="2"/>
    </row>
    <row r="843" spans="7:13" ht="12.75" customHeight="1">
      <c r="G843" s="6"/>
      <c r="H843" s="2"/>
      <c r="I843" s="6"/>
      <c r="J843" s="2"/>
      <c r="K843" s="2"/>
      <c r="L843" s="2"/>
      <c r="M843" s="2"/>
    </row>
    <row r="844" spans="7:13" ht="12.75" customHeight="1">
      <c r="G844" s="6"/>
      <c r="H844" s="2"/>
      <c r="I844" s="6"/>
      <c r="J844" s="2"/>
      <c r="K844" s="2"/>
      <c r="L844" s="2"/>
      <c r="M844" s="2"/>
    </row>
    <row r="845" spans="7:13" ht="12.75" customHeight="1">
      <c r="G845" s="6"/>
      <c r="H845" s="2"/>
      <c r="I845" s="6"/>
      <c r="J845" s="2"/>
      <c r="K845" s="2"/>
      <c r="L845" s="2"/>
      <c r="M845" s="2"/>
    </row>
    <row r="846" spans="7:13" ht="12.75" customHeight="1">
      <c r="G846" s="6"/>
      <c r="H846" s="2"/>
      <c r="I846" s="6"/>
      <c r="J846" s="2"/>
      <c r="K846" s="2"/>
      <c r="L846" s="2"/>
      <c r="M846" s="2"/>
    </row>
    <row r="847" spans="7:13" ht="12.75" customHeight="1">
      <c r="G847" s="6"/>
      <c r="H847" s="2"/>
      <c r="I847" s="6"/>
      <c r="J847" s="2"/>
      <c r="K847" s="2"/>
      <c r="L847" s="2"/>
      <c r="M847" s="2"/>
    </row>
    <row r="848" spans="7:13" ht="12.75" customHeight="1">
      <c r="G848" s="6"/>
      <c r="H848" s="2"/>
      <c r="I848" s="6"/>
      <c r="J848" s="2"/>
      <c r="K848" s="2"/>
      <c r="L848" s="2"/>
      <c r="M848" s="2"/>
    </row>
    <row r="849" spans="7:13" ht="12.75" customHeight="1">
      <c r="G849" s="6"/>
      <c r="H849" s="2"/>
      <c r="I849" s="6"/>
      <c r="J849" s="2"/>
      <c r="K849" s="2"/>
      <c r="L849" s="2"/>
      <c r="M849" s="2"/>
    </row>
    <row r="850" spans="7:13" ht="12.75" customHeight="1">
      <c r="G850" s="6"/>
      <c r="H850" s="2"/>
      <c r="I850" s="6"/>
      <c r="J850" s="2"/>
      <c r="K850" s="2"/>
      <c r="L850" s="2"/>
      <c r="M850" s="2"/>
    </row>
    <row r="851" spans="7:13" ht="12.75" customHeight="1">
      <c r="G851" s="6"/>
      <c r="H851" s="2"/>
      <c r="I851" s="6"/>
      <c r="J851" s="2"/>
      <c r="K851" s="2"/>
      <c r="L851" s="2"/>
      <c r="M851" s="2"/>
    </row>
    <row r="852" spans="7:13" ht="12.75" customHeight="1">
      <c r="G852" s="6"/>
      <c r="H852" s="2"/>
      <c r="I852" s="6"/>
      <c r="J852" s="2"/>
      <c r="K852" s="2"/>
      <c r="L852" s="2"/>
      <c r="M852" s="2"/>
    </row>
    <row r="853" spans="7:13" ht="12.75" customHeight="1">
      <c r="G853" s="6"/>
      <c r="H853" s="2"/>
      <c r="I853" s="6"/>
      <c r="J853" s="2"/>
      <c r="K853" s="2"/>
      <c r="L853" s="2"/>
      <c r="M853" s="2"/>
    </row>
    <row r="854" spans="7:13" ht="12.75" customHeight="1">
      <c r="G854" s="6"/>
      <c r="H854" s="2"/>
      <c r="I854" s="6"/>
      <c r="J854" s="2"/>
      <c r="K854" s="2"/>
      <c r="L854" s="2"/>
      <c r="M854" s="2"/>
    </row>
    <row r="855" spans="7:13" ht="12.75" customHeight="1">
      <c r="G855" s="6"/>
      <c r="H855" s="2"/>
      <c r="I855" s="6"/>
      <c r="J855" s="2"/>
      <c r="K855" s="2"/>
      <c r="L855" s="2"/>
      <c r="M855" s="2"/>
    </row>
    <row r="856" spans="7:13" ht="12.75" customHeight="1">
      <c r="G856" s="6"/>
      <c r="H856" s="2"/>
      <c r="I856" s="6"/>
      <c r="J856" s="2"/>
      <c r="K856" s="2"/>
      <c r="L856" s="2"/>
      <c r="M856" s="2"/>
    </row>
    <row r="857" spans="7:13" ht="12.75" customHeight="1">
      <c r="G857" s="6"/>
      <c r="H857" s="2"/>
      <c r="I857" s="6"/>
      <c r="J857" s="2"/>
      <c r="K857" s="2"/>
      <c r="L857" s="2"/>
      <c r="M857" s="2"/>
    </row>
    <row r="858" spans="7:13" ht="12.75" customHeight="1">
      <c r="G858" s="6"/>
      <c r="H858" s="2"/>
      <c r="I858" s="6"/>
      <c r="J858" s="2"/>
      <c r="K858" s="2"/>
      <c r="L858" s="2"/>
      <c r="M858" s="2"/>
    </row>
    <row r="859" spans="7:13" ht="12.75" customHeight="1">
      <c r="G859" s="6"/>
      <c r="H859" s="2"/>
      <c r="I859" s="6"/>
      <c r="J859" s="2"/>
      <c r="K859" s="2"/>
      <c r="L859" s="2"/>
      <c r="M859" s="2"/>
    </row>
    <row r="860" spans="7:13" ht="12.75" customHeight="1">
      <c r="G860" s="6"/>
      <c r="H860" s="2"/>
      <c r="I860" s="6"/>
      <c r="J860" s="2"/>
      <c r="K860" s="2"/>
      <c r="L860" s="2"/>
      <c r="M860" s="2"/>
    </row>
    <row r="861" spans="7:13" ht="12.75" customHeight="1">
      <c r="G861" s="6"/>
      <c r="H861" s="2"/>
      <c r="I861" s="6"/>
      <c r="J861" s="2"/>
      <c r="K861" s="2"/>
      <c r="L861" s="2"/>
      <c r="M861" s="2"/>
    </row>
    <row r="862" spans="7:13" ht="12.75" customHeight="1">
      <c r="G862" s="6"/>
      <c r="H862" s="2"/>
      <c r="I862" s="6"/>
      <c r="J862" s="2"/>
      <c r="K862" s="2"/>
      <c r="L862" s="2"/>
      <c r="M862" s="2"/>
    </row>
    <row r="863" spans="7:13" ht="12.75" customHeight="1">
      <c r="G863" s="6"/>
      <c r="H863" s="2"/>
      <c r="I863" s="6"/>
      <c r="J863" s="2"/>
      <c r="K863" s="2"/>
      <c r="L863" s="2"/>
      <c r="M863" s="2"/>
    </row>
    <row r="864" spans="7:13" ht="12.75" customHeight="1">
      <c r="G864" s="6"/>
      <c r="H864" s="2"/>
      <c r="I864" s="6"/>
      <c r="J864" s="2"/>
      <c r="K864" s="2"/>
      <c r="L864" s="2"/>
      <c r="M864" s="2"/>
    </row>
    <row r="865" spans="7:13" ht="12.75" customHeight="1">
      <c r="G865" s="6"/>
      <c r="H865" s="2"/>
      <c r="I865" s="6"/>
      <c r="J865" s="2"/>
      <c r="K865" s="2"/>
      <c r="L865" s="2"/>
      <c r="M865" s="2"/>
    </row>
    <row r="866" spans="7:13" ht="12.75" customHeight="1">
      <c r="G866" s="6"/>
      <c r="H866" s="2"/>
      <c r="I866" s="6"/>
      <c r="J866" s="2"/>
      <c r="K866" s="2"/>
      <c r="L866" s="2"/>
      <c r="M866" s="2"/>
    </row>
    <row r="867" spans="7:13" ht="12.75" customHeight="1">
      <c r="G867" s="6"/>
      <c r="H867" s="2"/>
      <c r="I867" s="6"/>
      <c r="J867" s="2"/>
      <c r="K867" s="2"/>
      <c r="L867" s="2"/>
      <c r="M867" s="2"/>
    </row>
    <row r="868" spans="7:13" ht="12.75" customHeight="1">
      <c r="G868" s="6"/>
      <c r="H868" s="2"/>
      <c r="I868" s="6"/>
      <c r="J868" s="2"/>
      <c r="K868" s="2"/>
      <c r="L868" s="2"/>
      <c r="M868" s="2"/>
    </row>
    <row r="869" spans="7:13" ht="12.75" customHeight="1">
      <c r="G869" s="6"/>
      <c r="H869" s="2"/>
      <c r="I869" s="6"/>
      <c r="J869" s="2"/>
      <c r="K869" s="2"/>
      <c r="L869" s="2"/>
      <c r="M869" s="2"/>
    </row>
    <row r="870" spans="7:13" ht="12.75" customHeight="1">
      <c r="G870" s="6"/>
      <c r="H870" s="2"/>
      <c r="I870" s="6"/>
      <c r="J870" s="2"/>
      <c r="K870" s="2"/>
      <c r="L870" s="2"/>
      <c r="M870" s="2"/>
    </row>
    <row r="871" spans="7:13" ht="12.75" customHeight="1">
      <c r="G871" s="6"/>
      <c r="H871" s="2"/>
      <c r="I871" s="6"/>
      <c r="J871" s="2"/>
      <c r="K871" s="2"/>
      <c r="L871" s="2"/>
      <c r="M871" s="2"/>
    </row>
    <row r="872" spans="7:13" ht="12.75" customHeight="1">
      <c r="G872" s="6"/>
      <c r="H872" s="2"/>
      <c r="I872" s="6"/>
      <c r="J872" s="2"/>
      <c r="K872" s="2"/>
      <c r="L872" s="2"/>
      <c r="M872" s="2"/>
    </row>
    <row r="873" spans="7:13" ht="12.75" customHeight="1">
      <c r="G873" s="6"/>
      <c r="H873" s="2"/>
      <c r="I873" s="6"/>
      <c r="J873" s="2"/>
      <c r="K873" s="2"/>
      <c r="L873" s="2"/>
      <c r="M873" s="2"/>
    </row>
    <row r="874" spans="7:13" ht="12.75" customHeight="1">
      <c r="G874" s="6"/>
      <c r="H874" s="2"/>
      <c r="I874" s="6"/>
      <c r="J874" s="2"/>
      <c r="K874" s="2"/>
      <c r="L874" s="2"/>
      <c r="M874" s="2"/>
    </row>
    <row r="875" spans="7:13" ht="12.75" customHeight="1">
      <c r="G875" s="6"/>
      <c r="H875" s="2"/>
      <c r="I875" s="6"/>
      <c r="J875" s="2"/>
      <c r="K875" s="2"/>
      <c r="L875" s="2"/>
      <c r="M875" s="2"/>
    </row>
    <row r="876" spans="7:13" ht="12.75" customHeight="1">
      <c r="G876" s="6"/>
      <c r="H876" s="2"/>
      <c r="I876" s="6"/>
      <c r="J876" s="2"/>
      <c r="K876" s="2"/>
      <c r="L876" s="2"/>
      <c r="M876" s="2"/>
    </row>
    <row r="877" spans="7:13" ht="12.75" customHeight="1">
      <c r="G877" s="6"/>
      <c r="H877" s="2"/>
      <c r="I877" s="6"/>
      <c r="J877" s="2"/>
      <c r="K877" s="2"/>
      <c r="L877" s="2"/>
      <c r="M877" s="2"/>
    </row>
    <row r="878" spans="7:13" ht="12.75" customHeight="1">
      <c r="G878" s="6"/>
      <c r="H878" s="2"/>
      <c r="I878" s="6"/>
      <c r="J878" s="2"/>
      <c r="K878" s="2"/>
      <c r="L878" s="2"/>
      <c r="M878" s="2"/>
    </row>
    <row r="879" spans="7:13" ht="12.75" customHeight="1">
      <c r="G879" s="6"/>
      <c r="H879" s="2"/>
      <c r="I879" s="6"/>
      <c r="J879" s="2"/>
      <c r="K879" s="2"/>
      <c r="L879" s="2"/>
      <c r="M879" s="2"/>
    </row>
    <row r="880" spans="7:13" ht="12.75" customHeight="1">
      <c r="G880" s="6"/>
      <c r="H880" s="2"/>
      <c r="I880" s="6"/>
      <c r="J880" s="2"/>
      <c r="K880" s="2"/>
      <c r="L880" s="2"/>
      <c r="M880" s="2"/>
    </row>
    <row r="881" spans="7:13" ht="12.75" customHeight="1">
      <c r="G881" s="6"/>
      <c r="H881" s="2"/>
      <c r="I881" s="6"/>
      <c r="J881" s="2"/>
      <c r="K881" s="2"/>
      <c r="L881" s="2"/>
      <c r="M881" s="2"/>
    </row>
    <row r="882" spans="7:13" ht="12.75" customHeight="1">
      <c r="G882" s="6"/>
      <c r="H882" s="2"/>
      <c r="I882" s="6"/>
      <c r="J882" s="2"/>
      <c r="K882" s="2"/>
      <c r="L882" s="2"/>
      <c r="M882" s="2"/>
    </row>
    <row r="883" spans="7:13" ht="12.75" customHeight="1">
      <c r="G883" s="6"/>
      <c r="H883" s="2"/>
      <c r="I883" s="6"/>
      <c r="J883" s="2"/>
      <c r="K883" s="2"/>
      <c r="L883" s="2"/>
      <c r="M883" s="2"/>
    </row>
    <row r="884" spans="7:13" ht="12.75" customHeight="1">
      <c r="G884" s="6"/>
      <c r="H884" s="2"/>
      <c r="I884" s="6"/>
      <c r="J884" s="2"/>
      <c r="K884" s="2"/>
      <c r="L884" s="2"/>
      <c r="M884" s="2"/>
    </row>
    <row r="885" spans="7:13" ht="12.75" customHeight="1">
      <c r="G885" s="6"/>
      <c r="H885" s="2"/>
      <c r="I885" s="6"/>
      <c r="J885" s="2"/>
      <c r="K885" s="2"/>
      <c r="L885" s="2"/>
      <c r="M885" s="2"/>
    </row>
    <row r="886" spans="7:13" ht="12.75" customHeight="1">
      <c r="G886" s="6"/>
      <c r="H886" s="2"/>
      <c r="I886" s="6"/>
      <c r="J886" s="2"/>
      <c r="K886" s="2"/>
      <c r="L886" s="2"/>
      <c r="M886" s="2"/>
    </row>
    <row r="887" spans="7:13" ht="12.75" customHeight="1">
      <c r="G887" s="6"/>
      <c r="H887" s="2"/>
      <c r="I887" s="6"/>
      <c r="J887" s="2"/>
      <c r="K887" s="2"/>
      <c r="L887" s="2"/>
      <c r="M887" s="2"/>
    </row>
    <row r="888" spans="7:13" ht="12.75" customHeight="1">
      <c r="G888" s="6"/>
      <c r="H888" s="2"/>
      <c r="I888" s="6"/>
      <c r="J888" s="2"/>
      <c r="K888" s="2"/>
      <c r="L888" s="2"/>
      <c r="M888" s="2"/>
    </row>
    <row r="889" spans="7:13" ht="12.75" customHeight="1">
      <c r="G889" s="6"/>
      <c r="H889" s="2"/>
      <c r="I889" s="6"/>
      <c r="J889" s="2"/>
      <c r="K889" s="2"/>
      <c r="L889" s="2"/>
      <c r="M889" s="2"/>
    </row>
    <row r="890" spans="7:13" ht="12.75" customHeight="1">
      <c r="G890" s="6"/>
      <c r="H890" s="2"/>
      <c r="I890" s="6"/>
      <c r="J890" s="2"/>
      <c r="K890" s="2"/>
      <c r="L890" s="2"/>
      <c r="M890" s="2"/>
    </row>
    <row r="891" spans="7:13" ht="12.75" customHeight="1">
      <c r="G891" s="6"/>
      <c r="H891" s="2"/>
      <c r="I891" s="6"/>
      <c r="J891" s="2"/>
      <c r="K891" s="2"/>
      <c r="L891" s="2"/>
      <c r="M891" s="2"/>
    </row>
    <row r="892" spans="7:13" ht="12.75" customHeight="1">
      <c r="G892" s="6"/>
      <c r="H892" s="2"/>
      <c r="I892" s="6"/>
      <c r="J892" s="2"/>
      <c r="K892" s="2"/>
      <c r="L892" s="2"/>
      <c r="M892" s="2"/>
    </row>
    <row r="893" spans="7:13" ht="12.75" customHeight="1">
      <c r="G893" s="6"/>
      <c r="H893" s="2"/>
      <c r="I893" s="6"/>
      <c r="J893" s="2"/>
      <c r="K893" s="2"/>
      <c r="L893" s="2"/>
      <c r="M893" s="2"/>
    </row>
    <row r="894" spans="7:13" ht="12.75" customHeight="1">
      <c r="G894" s="6"/>
      <c r="H894" s="2"/>
      <c r="I894" s="6"/>
      <c r="J894" s="2"/>
      <c r="K894" s="2"/>
      <c r="L894" s="2"/>
      <c r="M894" s="2"/>
    </row>
    <row r="895" spans="7:13" ht="12.75" customHeight="1">
      <c r="G895" s="6"/>
      <c r="H895" s="2"/>
      <c r="I895" s="6"/>
      <c r="J895" s="2"/>
      <c r="K895" s="2"/>
      <c r="L895" s="2"/>
      <c r="M895" s="2"/>
    </row>
    <row r="896" spans="7:13" ht="12.75" customHeight="1">
      <c r="G896" s="6"/>
      <c r="H896" s="2"/>
      <c r="I896" s="6"/>
      <c r="J896" s="2"/>
      <c r="K896" s="2"/>
      <c r="L896" s="2"/>
      <c r="M896" s="2"/>
    </row>
    <row r="897" spans="7:13" ht="12.75" customHeight="1">
      <c r="G897" s="6"/>
      <c r="H897" s="2"/>
      <c r="I897" s="6"/>
      <c r="J897" s="2"/>
      <c r="K897" s="2"/>
      <c r="L897" s="2"/>
      <c r="M897" s="2"/>
    </row>
    <row r="898" spans="7:13" ht="12.75" customHeight="1">
      <c r="G898" s="6"/>
      <c r="H898" s="2"/>
      <c r="I898" s="6"/>
      <c r="J898" s="2"/>
      <c r="K898" s="2"/>
      <c r="L898" s="2"/>
      <c r="M898" s="2"/>
    </row>
    <row r="899" spans="7:13" ht="12.75" customHeight="1">
      <c r="G899" s="6"/>
      <c r="H899" s="2"/>
      <c r="I899" s="6"/>
      <c r="J899" s="2"/>
      <c r="K899" s="2"/>
      <c r="L899" s="2"/>
      <c r="M899" s="2"/>
    </row>
    <row r="900" spans="7:13" ht="12.75" customHeight="1">
      <c r="G900" s="6"/>
      <c r="H900" s="2"/>
      <c r="I900" s="6"/>
      <c r="J900" s="2"/>
      <c r="K900" s="2"/>
      <c r="L900" s="2"/>
      <c r="M900" s="2"/>
    </row>
    <row r="901" spans="7:13" ht="12.75" customHeight="1">
      <c r="G901" s="6"/>
      <c r="H901" s="2"/>
      <c r="I901" s="6"/>
      <c r="J901" s="2"/>
      <c r="K901" s="2"/>
      <c r="L901" s="2"/>
      <c r="M901" s="2"/>
    </row>
    <row r="902" spans="7:13" ht="12.75" customHeight="1">
      <c r="G902" s="6"/>
      <c r="H902" s="2"/>
      <c r="I902" s="6"/>
      <c r="J902" s="2"/>
      <c r="K902" s="2"/>
      <c r="L902" s="2"/>
      <c r="M902" s="2"/>
    </row>
  </sheetData>
  <sheetProtection algorithmName="SHA-512" hashValue="pOvk2FmmHKWC3JpFh8DENghd/4SIthsfz2kI3W37FJiql8HH8R9Y2fz54o2atU5VbcLa018vdHbZopdWEcANxQ==" saltValue="sU76Fjd+Sl3j2Ds8XULJ1A==" spinCount="100000" sheet="1" objects="1" scenarios="1" autoFilter="0"/>
  <autoFilter ref="A1:W9" xr:uid="{00000000-0009-0000-0000-000001000000}">
    <sortState ref="A2:W9">
      <sortCondition descending="1" ref="V1:V9"/>
    </sortState>
  </autoFilter>
  <conditionalFormatting sqref="G10:I10">
    <cfRule type="notContainsBlanks" dxfId="0" priority="2">
      <formula>LEN(TRIM(G10))&gt;0</formula>
    </cfRule>
  </conditionalFormatting>
  <printOptions headings="1"/>
  <pageMargins left="0.7" right="0.7" top="0.75" bottom="0.75" header="0.3" footer="0.3"/>
  <pageSetup paperSize="17" orientation="landscape" r:id="rId1"/>
  <headerFooter>
    <oddHeader>&amp;CComparison of Funding % of Budget and per Capita by Spending Category</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workbookViewId="0">
      <selection activeCell="B23" sqref="B23"/>
    </sheetView>
  </sheetViews>
  <sheetFormatPr defaultRowHeight="12.75"/>
  <cols>
    <col min="1" max="1" width="13.28515625" customWidth="1"/>
    <col min="2" max="2" width="13.140625" customWidth="1"/>
    <col min="3" max="3" width="14.28515625" customWidth="1"/>
    <col min="4" max="4" width="11.85546875" customWidth="1"/>
    <col min="5" max="5" width="14" customWidth="1"/>
    <col min="6" max="6" width="19.140625" customWidth="1"/>
    <col min="7" max="7" width="16.28515625" customWidth="1"/>
    <col min="8" max="8" width="17.85546875" customWidth="1"/>
    <col min="9" max="9" width="15.5703125" customWidth="1"/>
    <col min="10" max="10" width="13.42578125" customWidth="1"/>
  </cols>
  <sheetData>
    <row r="1" spans="1:10" ht="51">
      <c r="A1" s="168" t="s">
        <v>12</v>
      </c>
      <c r="B1" s="175" t="s">
        <v>411</v>
      </c>
      <c r="C1" s="166" t="s">
        <v>402</v>
      </c>
      <c r="D1" s="188" t="s">
        <v>436</v>
      </c>
      <c r="E1" s="188" t="s">
        <v>439</v>
      </c>
      <c r="F1" s="188" t="s">
        <v>441</v>
      </c>
      <c r="G1" s="188" t="s">
        <v>443</v>
      </c>
      <c r="H1" s="188" t="s">
        <v>445</v>
      </c>
      <c r="I1" s="188" t="s">
        <v>447</v>
      </c>
      <c r="J1" s="188" t="s">
        <v>449</v>
      </c>
    </row>
    <row r="2" spans="1:10">
      <c r="A2" s="180" t="s">
        <v>42</v>
      </c>
      <c r="B2" s="236">
        <v>35495</v>
      </c>
      <c r="C2" s="236">
        <v>101978610</v>
      </c>
      <c r="D2" s="198">
        <v>256.93351176222001</v>
      </c>
      <c r="E2" s="198">
        <v>666.83324411888998</v>
      </c>
      <c r="F2" s="198">
        <v>30.181743907592619</v>
      </c>
      <c r="G2" s="198">
        <v>446.20628257501056</v>
      </c>
      <c r="H2" s="198">
        <v>136.60005634596422</v>
      </c>
      <c r="I2" s="198">
        <v>607.75692351035354</v>
      </c>
      <c r="J2" s="198">
        <v>502.61834061135369</v>
      </c>
    </row>
    <row r="3" spans="1:10">
      <c r="A3" s="187" t="s">
        <v>101</v>
      </c>
      <c r="B3" s="237">
        <v>33749</v>
      </c>
      <c r="C3" s="237">
        <v>47363221</v>
      </c>
      <c r="D3" s="198">
        <v>153.45610240303415</v>
      </c>
      <c r="E3" s="198">
        <v>350.90956769089456</v>
      </c>
      <c r="F3" s="198">
        <v>34.930457198731816</v>
      </c>
      <c r="G3" s="198">
        <v>277.56398708109867</v>
      </c>
      <c r="H3" s="198">
        <v>67.292838306320192</v>
      </c>
      <c r="I3" s="198">
        <v>390.8769445020593</v>
      </c>
      <c r="J3" s="198">
        <v>73.369047971791758</v>
      </c>
    </row>
    <row r="4" spans="1:10">
      <c r="A4" s="170" t="s">
        <v>96</v>
      </c>
      <c r="B4" s="236">
        <v>35806</v>
      </c>
      <c r="C4" s="236">
        <v>40405864</v>
      </c>
      <c r="D4" s="198">
        <v>60.798553315086856</v>
      </c>
      <c r="E4" s="198">
        <v>228.15232084008267</v>
      </c>
      <c r="F4" s="198">
        <v>45.091437189297885</v>
      </c>
      <c r="G4" s="198">
        <v>313.92492878288556</v>
      </c>
      <c r="H4" s="198">
        <v>30.486566497235099</v>
      </c>
      <c r="I4" s="198">
        <v>335.15684522147126</v>
      </c>
      <c r="J4" s="198">
        <v>42.854549516840756</v>
      </c>
    </row>
    <row r="5" spans="1:10">
      <c r="A5" s="170" t="s">
        <v>64</v>
      </c>
      <c r="B5" s="236">
        <v>41268</v>
      </c>
      <c r="C5" s="236">
        <v>56235009</v>
      </c>
      <c r="D5" s="198">
        <v>219.7424154308423</v>
      </c>
      <c r="E5" s="198">
        <v>274.17873412813805</v>
      </c>
      <c r="F5" s="198">
        <v>16.834859939905012</v>
      </c>
      <c r="G5" s="198">
        <v>326.74023456431132</v>
      </c>
      <c r="H5" s="198">
        <v>71.523262576330325</v>
      </c>
      <c r="I5" s="198">
        <v>269.7481341475235</v>
      </c>
      <c r="J5" s="198">
        <v>95.393089076281868</v>
      </c>
    </row>
    <row r="6" spans="1:10">
      <c r="A6" s="170" t="s">
        <v>70</v>
      </c>
      <c r="B6" s="236">
        <v>34855</v>
      </c>
      <c r="C6" s="236">
        <v>46646357</v>
      </c>
      <c r="D6" s="198">
        <v>200.55702194807057</v>
      </c>
      <c r="E6" s="198">
        <v>333.22728446420888</v>
      </c>
      <c r="F6" s="198">
        <v>17.00131975326352</v>
      </c>
      <c r="G6" s="198">
        <v>330.55352173289344</v>
      </c>
      <c r="H6" s="198">
        <v>69.377305981925119</v>
      </c>
      <c r="I6" s="198">
        <v>246.91493329507961</v>
      </c>
      <c r="J6" s="198">
        <v>125.77630182183331</v>
      </c>
    </row>
    <row r="7" spans="1:10">
      <c r="A7" s="170" t="s">
        <v>23</v>
      </c>
      <c r="B7" s="236">
        <v>35152</v>
      </c>
      <c r="C7" s="236">
        <v>40958515</v>
      </c>
      <c r="D7" s="198">
        <v>141.22709945380063</v>
      </c>
      <c r="E7" s="198">
        <v>282.11333636777425</v>
      </c>
      <c r="F7" s="198">
        <v>26.008534365043239</v>
      </c>
      <c r="G7" s="198">
        <v>374.47263313609466</v>
      </c>
      <c r="H7" s="198">
        <v>23.16883818843878</v>
      </c>
      <c r="I7" s="198">
        <v>240.68627674101046</v>
      </c>
      <c r="J7" s="198">
        <v>82.149778106508876</v>
      </c>
    </row>
    <row r="8" spans="1:10">
      <c r="A8" s="170" t="s">
        <v>76</v>
      </c>
      <c r="B8" s="236">
        <v>27839</v>
      </c>
      <c r="C8" s="236">
        <v>30412634</v>
      </c>
      <c r="D8" s="198">
        <v>137.81716297280792</v>
      </c>
      <c r="E8" s="198">
        <v>221.55626998096196</v>
      </c>
      <c r="F8" s="198">
        <v>19.969934264880205</v>
      </c>
      <c r="G8" s="198">
        <v>265.75577427350123</v>
      </c>
      <c r="H8" s="198">
        <v>15.580839829016847</v>
      </c>
      <c r="I8" s="198">
        <v>212.35978303818385</v>
      </c>
      <c r="J8" s="198">
        <v>77.790653399906603</v>
      </c>
    </row>
    <row r="9" spans="1:10">
      <c r="A9" s="177" t="s">
        <v>19</v>
      </c>
      <c r="B9" s="238">
        <v>27482</v>
      </c>
      <c r="C9" s="238">
        <v>34248958</v>
      </c>
      <c r="D9" s="198">
        <v>144.67866239720544</v>
      </c>
      <c r="E9" s="198">
        <v>248.29091769157995</v>
      </c>
      <c r="F9" s="198">
        <v>54.99192198529947</v>
      </c>
      <c r="G9" s="198">
        <v>389.66891055963902</v>
      </c>
      <c r="H9" s="198">
        <v>43.950840550178299</v>
      </c>
      <c r="I9" s="198">
        <v>196.25085510515973</v>
      </c>
      <c r="J9" s="198">
        <v>117.71406738956408</v>
      </c>
    </row>
    <row r="10" spans="1:10">
      <c r="D10" s="173"/>
      <c r="E10" s="173"/>
      <c r="F10" s="173"/>
      <c r="G10" s="173"/>
      <c r="H10" s="173"/>
      <c r="I10" s="173"/>
      <c r="J10" s="173"/>
    </row>
    <row r="11" spans="1:10">
      <c r="A11" s="216" t="s">
        <v>115</v>
      </c>
      <c r="B11" s="217">
        <f t="shared" ref="B11" si="0">AVERAGE(B3:B9)</f>
        <v>33735.857142857145</v>
      </c>
      <c r="C11" s="220">
        <f t="shared" ref="C11" si="1">AVERAGE(C3:C9)</f>
        <v>42324365.428571425</v>
      </c>
      <c r="D11" s="198">
        <v>151.18243113154969</v>
      </c>
      <c r="E11" s="198">
        <v>276.91834730909153</v>
      </c>
      <c r="F11" s="198">
        <v>30.689780670917305</v>
      </c>
      <c r="G11" s="198">
        <v>325.52571287577484</v>
      </c>
      <c r="H11" s="198">
        <v>45.911498847063527</v>
      </c>
      <c r="I11" s="198">
        <v>270.28482457864112</v>
      </c>
      <c r="J11" s="198">
        <v>87.863926754675319</v>
      </c>
    </row>
    <row r="12" spans="1:10">
      <c r="A12" s="216" t="s">
        <v>116</v>
      </c>
      <c r="B12" s="217">
        <f t="shared" ref="B12" si="2">MIN(B3:B9)</f>
        <v>27482</v>
      </c>
      <c r="C12" s="220">
        <f t="shared" ref="C12" si="3">MIN(C3:C9)</f>
        <v>30412634</v>
      </c>
      <c r="D12" s="198">
        <v>60.798553315086856</v>
      </c>
      <c r="E12" s="198">
        <v>221.55626998096196</v>
      </c>
      <c r="F12" s="198">
        <v>16.834859939905012</v>
      </c>
      <c r="G12" s="198">
        <v>265.75577427350123</v>
      </c>
      <c r="H12" s="198">
        <v>15.580839829016847</v>
      </c>
      <c r="I12" s="198">
        <v>196.25085510515973</v>
      </c>
      <c r="J12" s="198">
        <v>42.854549516840756</v>
      </c>
    </row>
    <row r="13" spans="1:10">
      <c r="A13" s="216" t="s">
        <v>117</v>
      </c>
      <c r="B13" s="217">
        <f t="shared" ref="B13" si="4">MAX(B3:B9)</f>
        <v>41268</v>
      </c>
      <c r="C13" s="220">
        <f t="shared" ref="C13" si="5">MAX(C3:C9)</f>
        <v>56235009</v>
      </c>
      <c r="D13" s="198">
        <v>219.7424154308423</v>
      </c>
      <c r="E13" s="198">
        <v>350.90956769089456</v>
      </c>
      <c r="F13" s="198">
        <v>54.99192198529947</v>
      </c>
      <c r="G13" s="198">
        <v>389.66891055963902</v>
      </c>
      <c r="H13" s="198">
        <v>71.523262576330325</v>
      </c>
      <c r="I13" s="198">
        <v>390.8769445020593</v>
      </c>
      <c r="J13" s="198">
        <v>125.77630182183331</v>
      </c>
    </row>
    <row r="15" spans="1:10">
      <c r="B15" s="69" t="s">
        <v>450</v>
      </c>
    </row>
  </sheetData>
  <sheetProtection algorithmName="SHA-512" hashValue="nmC5J5SbKlkzm+cVFC2FiLLsGZpw14k+nQIyNU1Hmpk7a5i0Zkxj/GVByHDVgoyIXpCYf9Y/t+N2jaalt8uLWw==" saltValue="rjIhKlmfPYOGkFAtHTreoQ==" spinCount="100000" sheet="1" objects="1" scenarios="1" autoFilter="0"/>
  <autoFilter ref="A1:J9"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
  <sheetViews>
    <sheetView workbookViewId="0">
      <selection activeCell="H8" sqref="H8"/>
    </sheetView>
  </sheetViews>
  <sheetFormatPr defaultRowHeight="12.75"/>
  <cols>
    <col min="1" max="1" width="11.28515625" customWidth="1"/>
    <col min="2" max="4" width="14.42578125" customWidth="1"/>
    <col min="5" max="5" width="11.5703125" customWidth="1"/>
    <col min="6" max="6" width="13" customWidth="1"/>
    <col min="7" max="7" width="14" customWidth="1"/>
    <col min="8" max="8" width="16" customWidth="1"/>
    <col min="9" max="9" width="11.7109375" customWidth="1"/>
    <col min="10" max="10" width="11.5703125" customWidth="1"/>
  </cols>
  <sheetData>
    <row r="1" spans="1:10" ht="51">
      <c r="A1" s="190" t="s">
        <v>12</v>
      </c>
      <c r="B1" s="191" t="s">
        <v>411</v>
      </c>
      <c r="C1" s="166" t="s">
        <v>402</v>
      </c>
      <c r="D1" s="192" t="s">
        <v>413</v>
      </c>
      <c r="E1" s="196" t="s">
        <v>414</v>
      </c>
      <c r="F1" s="196" t="s">
        <v>415</v>
      </c>
      <c r="G1" s="196" t="s">
        <v>417</v>
      </c>
      <c r="H1" s="196" t="s">
        <v>416</v>
      </c>
      <c r="I1" s="196" t="s">
        <v>455</v>
      </c>
      <c r="J1" s="196" t="s">
        <v>454</v>
      </c>
    </row>
    <row r="2" spans="1:10">
      <c r="A2" s="170" t="s">
        <v>42</v>
      </c>
      <c r="B2" s="171">
        <v>35495</v>
      </c>
      <c r="C2" s="236">
        <v>101978610</v>
      </c>
      <c r="D2" s="171">
        <v>34428</v>
      </c>
      <c r="E2" s="198">
        <f>'County Data and Budget'!J2/'County Data and Budget'!D2</f>
        <v>143.30544401290237</v>
      </c>
      <c r="F2" s="198">
        <f>'County Data and Budget'!K2/'County Data and Budget'!D2</f>
        <v>537.7672305970641</v>
      </c>
      <c r="G2" s="198">
        <f>'County Data and Budget'!M2/'County Data and Budget'!D2</f>
        <v>739.93785794220264</v>
      </c>
      <c r="H2" s="198">
        <f>'County Data and Budget'!L2/'County Data and Budget'!D2</f>
        <v>106.28293068264104</v>
      </c>
      <c r="I2" s="198">
        <f>'County Data and Budget'!O2/'County Data and Budget'!D2</f>
        <v>789.98262128892111</v>
      </c>
      <c r="J2" s="198">
        <f>'County Data and Budget'!P2/'County Data and Budget'!D2</f>
        <v>101.010466723718</v>
      </c>
    </row>
    <row r="3" spans="1:10">
      <c r="A3" s="199" t="s">
        <v>101</v>
      </c>
      <c r="B3" s="200">
        <v>33749</v>
      </c>
      <c r="C3" s="237">
        <v>47363221</v>
      </c>
      <c r="D3" s="200">
        <v>19477</v>
      </c>
      <c r="E3" s="205">
        <f>'County Data and Budget'!J3/'County Data and Budget'!D3</f>
        <v>265.90285978333418</v>
      </c>
      <c r="F3" s="205">
        <f>'County Data and Budget'!K3/'County Data and Budget'!D3</f>
        <v>608.04266570827133</v>
      </c>
      <c r="G3" s="205">
        <f>'County Data and Budget'!M3/'County Data and Budget'!D3</f>
        <v>480.95225137341481</v>
      </c>
      <c r="H3" s="205">
        <f>'County Data and Budget'!L3/'County Data and Budget'!D3</f>
        <v>60.526159059403398</v>
      </c>
      <c r="I3" s="205">
        <f>'County Data and Budget'!O3/'County Data and Budget'!D3</f>
        <v>677.29660625352983</v>
      </c>
      <c r="J3" s="205">
        <f>'County Data and Budget'!P3/'County Data and Budget'!D3</f>
        <v>127.13107768136777</v>
      </c>
    </row>
    <row r="4" spans="1:10">
      <c r="A4" s="170" t="s">
        <v>96</v>
      </c>
      <c r="B4" s="171">
        <v>35806</v>
      </c>
      <c r="C4" s="236">
        <v>40405864</v>
      </c>
      <c r="D4" s="171">
        <v>15191</v>
      </c>
      <c r="E4" s="198">
        <f>'County Data and Budget'!J4/'County Data and Budget'!D4</f>
        <v>264.89645056349485</v>
      </c>
      <c r="F4" s="198">
        <f>'County Data and Budget'!K4/'County Data and Budget'!D4</f>
        <v>687.49988381549906</v>
      </c>
      <c r="G4" s="198">
        <f>'County Data and Budget'!M4/'County Data and Budget'!D4</f>
        <v>460.03520390379924</v>
      </c>
      <c r="H4" s="206">
        <f>'County Data and Budget'!L4/'County Data and Budget'!D4</f>
        <v>31.117143023120715</v>
      </c>
      <c r="I4" s="198">
        <f>'County Data and Budget'!O4/'County Data and Budget'!D4</f>
        <v>626.59265713953755</v>
      </c>
      <c r="J4" s="198">
        <f>'County Data and Budget'!P4/'County Data and Budget'!D4</f>
        <v>518.19559660741254</v>
      </c>
    </row>
    <row r="5" spans="1:10">
      <c r="A5" s="170" t="s">
        <v>64</v>
      </c>
      <c r="B5" s="171">
        <v>41268</v>
      </c>
      <c r="C5" s="236">
        <v>56235009</v>
      </c>
      <c r="D5" s="171">
        <v>26949</v>
      </c>
      <c r="E5" s="198">
        <f>'County Data and Budget'!J5/'County Data and Budget'!D5</f>
        <v>238.15592799503415</v>
      </c>
      <c r="F5" s="198">
        <f>'County Data and Budget'!K5/'County Data and Budget'!D5</f>
        <v>382.86188702669148</v>
      </c>
      <c r="G5" s="198">
        <f>'County Data and Budget'!M5/'County Data and Budget'!D5</f>
        <v>459.2411545623836</v>
      </c>
      <c r="H5" s="206">
        <f>'County Data and Budget'!L5/'County Data and Budget'!D5</f>
        <v>34.509186840471756</v>
      </c>
      <c r="I5" s="198">
        <f>'County Data and Budget'!O5/'County Data and Budget'!D5</f>
        <v>366.96983240223466</v>
      </c>
      <c r="J5" s="198">
        <f>'County Data and Budget'!P5/'County Data and Budget'!D5</f>
        <v>134.42669149596523</v>
      </c>
    </row>
    <row r="6" spans="1:10">
      <c r="A6" s="170" t="s">
        <v>70</v>
      </c>
      <c r="B6" s="171">
        <v>34855</v>
      </c>
      <c r="C6" s="236">
        <v>46646357</v>
      </c>
      <c r="D6" s="171">
        <v>25404</v>
      </c>
      <c r="E6" s="198">
        <f>'County Data and Budget'!J6/'County Data and Budget'!D6</f>
        <v>336.49968458940964</v>
      </c>
      <c r="F6" s="198">
        <f>'County Data and Budget'!K6/'County Data and Budget'!D6</f>
        <v>419.8600319121303</v>
      </c>
      <c r="G6" s="198">
        <f>'County Data and Budget'!M6/'County Data and Budget'!D6</f>
        <v>500.3494007198783</v>
      </c>
      <c r="H6" s="198">
        <f>'County Data and Budget'!L6/'County Data and Budget'!D6</f>
        <v>25.779843407918662</v>
      </c>
      <c r="I6" s="198">
        <f>'County Data and Budget'!O6/'County Data and Budget'!D6</f>
        <v>413.07529036327878</v>
      </c>
      <c r="J6" s="198">
        <f>'County Data and Budget'!P6/'County Data and Budget'!D6</f>
        <v>146.07896396897843</v>
      </c>
    </row>
    <row r="7" spans="1:10">
      <c r="A7" s="170" t="s">
        <v>23</v>
      </c>
      <c r="B7" s="171">
        <v>35152</v>
      </c>
      <c r="C7" s="236">
        <v>40958515</v>
      </c>
      <c r="D7" s="171">
        <v>17697</v>
      </c>
      <c r="E7" s="198">
        <f>'County Data and Budget'!J7/'County Data and Budget'!D7</f>
        <v>280.52296999491438</v>
      </c>
      <c r="F7" s="198">
        <f>'County Data and Budget'!K7/'County Data and Budget'!D7</f>
        <v>560.36887608069162</v>
      </c>
      <c r="G7" s="198">
        <f>'County Data and Budget'!M7/'County Data and Budget'!D7</f>
        <v>743.82449002655812</v>
      </c>
      <c r="H7" s="206">
        <f>'County Data and Budget'!L7/'County Data and Budget'!D7</f>
        <v>51.66141153867887</v>
      </c>
      <c r="I7" s="198">
        <f>'County Data and Budget'!O7/'County Data and Budget'!D7</f>
        <v>478.08125671017689</v>
      </c>
      <c r="J7" s="198">
        <f>'County Data and Budget'!P7/'County Data and Budget'!D7</f>
        <v>163.1761880544725</v>
      </c>
    </row>
    <row r="8" spans="1:10">
      <c r="A8" s="170" t="s">
        <v>76</v>
      </c>
      <c r="B8" s="171">
        <v>27839</v>
      </c>
      <c r="C8" s="236">
        <v>30412634</v>
      </c>
      <c r="D8" s="171">
        <v>16110</v>
      </c>
      <c r="E8" s="198">
        <f>'County Data and Budget'!J8/'County Data and Budget'!D8</f>
        <v>275.16985514092266</v>
      </c>
      <c r="F8" s="198">
        <f>'County Data and Budget'!K8/'County Data and Budget'!D8</f>
        <v>457.19717367343725</v>
      </c>
      <c r="G8" s="198">
        <f>'County Data and Budget'!M8/'County Data and Budget'!D8</f>
        <v>453.5286962683042</v>
      </c>
      <c r="H8" s="198">
        <f>'County Data and Budget'!L8/'County Data and Budget'!D8</f>
        <v>23.326287198866321</v>
      </c>
      <c r="I8" s="198">
        <f>'County Data and Budget'!O8/'County Data and Budget'!D8</f>
        <v>338.77420878601794</v>
      </c>
      <c r="J8" s="198">
        <f>'County Data and Budget'!P8/'County Data and Budget'!D8</f>
        <v>172.56861124232404</v>
      </c>
    </row>
    <row r="9" spans="1:10">
      <c r="A9" s="177" t="s">
        <v>19</v>
      </c>
      <c r="B9" s="179">
        <v>27482</v>
      </c>
      <c r="C9" s="238">
        <v>34248958</v>
      </c>
      <c r="D9" s="179">
        <v>17544</v>
      </c>
      <c r="E9" s="198">
        <f>'County Data and Budget'!J9/'County Data and Budget'!D9</f>
        <v>226.63354993160056</v>
      </c>
      <c r="F9" s="198">
        <f>'County Data and Budget'!K9/'County Data and Budget'!D9</f>
        <v>388.93815549475602</v>
      </c>
      <c r="G9" s="198">
        <f>'County Data and Budget'!M9/'County Data and Budget'!D9</f>
        <v>610.40133378932967</v>
      </c>
      <c r="H9" s="206">
        <f>'County Data and Budget'!L9/'County Data and Budget'!D9</f>
        <v>86.142726858185128</v>
      </c>
      <c r="I9" s="198">
        <f>'County Data and Budget'!O9/'County Data and Budget'!D9</f>
        <v>307.41940264477887</v>
      </c>
      <c r="J9" s="198">
        <f>'County Data and Budget'!P9/'County Data and Budget'!D9</f>
        <v>184.39455084359327</v>
      </c>
    </row>
    <row r="10" spans="1:10">
      <c r="A10" s="207"/>
      <c r="B10" s="208"/>
      <c r="D10" s="208"/>
      <c r="E10" s="215"/>
      <c r="F10" s="215"/>
      <c r="G10" s="215"/>
      <c r="H10" s="215"/>
      <c r="I10" s="215"/>
      <c r="J10" s="215"/>
    </row>
    <row r="11" spans="1:10">
      <c r="A11" s="216" t="s">
        <v>115</v>
      </c>
      <c r="B11" s="217">
        <f t="shared" ref="B11:D11" si="0">AVERAGE(B3:B9)</f>
        <v>33735.857142857145</v>
      </c>
      <c r="C11" s="220">
        <f t="shared" si="0"/>
        <v>42324365.428571425</v>
      </c>
      <c r="D11" s="217">
        <f t="shared" si="0"/>
        <v>19767.428571428572</v>
      </c>
      <c r="E11" s="221">
        <f t="shared" ref="E11:J11" si="1">AVERAGE(E3:E9)</f>
        <v>269.68304257124436</v>
      </c>
      <c r="F11" s="221">
        <f t="shared" si="1"/>
        <v>500.68123910163956</v>
      </c>
      <c r="G11" s="221">
        <f t="shared" si="1"/>
        <v>529.76179009195255</v>
      </c>
      <c r="H11" s="221">
        <f t="shared" si="1"/>
        <v>44.723251132377833</v>
      </c>
      <c r="I11" s="221">
        <f t="shared" si="1"/>
        <v>458.31560775707925</v>
      </c>
      <c r="J11" s="221">
        <f t="shared" si="1"/>
        <v>206.56738284201623</v>
      </c>
    </row>
    <row r="12" spans="1:10">
      <c r="A12" s="216" t="s">
        <v>116</v>
      </c>
      <c r="B12" s="217">
        <f t="shared" ref="B12:D12" si="2">MIN(B3:B9)</f>
        <v>27482</v>
      </c>
      <c r="C12" s="220">
        <f t="shared" si="2"/>
        <v>30412634</v>
      </c>
      <c r="D12" s="217">
        <f t="shared" si="2"/>
        <v>15191</v>
      </c>
      <c r="E12" s="221">
        <f t="shared" ref="E12:J12" si="3">MIN(E3:E9)</f>
        <v>226.63354993160056</v>
      </c>
      <c r="F12" s="221">
        <f t="shared" si="3"/>
        <v>382.86188702669148</v>
      </c>
      <c r="G12" s="221">
        <f t="shared" si="3"/>
        <v>453.5286962683042</v>
      </c>
      <c r="H12" s="221">
        <f t="shared" si="3"/>
        <v>23.326287198866321</v>
      </c>
      <c r="I12" s="221">
        <f t="shared" si="3"/>
        <v>307.41940264477887</v>
      </c>
      <c r="J12" s="221">
        <f t="shared" si="3"/>
        <v>127.13107768136777</v>
      </c>
    </row>
    <row r="13" spans="1:10">
      <c r="A13" s="216" t="s">
        <v>117</v>
      </c>
      <c r="B13" s="217">
        <f t="shared" ref="B13:D13" si="4">MAX(B3:B9)</f>
        <v>41268</v>
      </c>
      <c r="C13" s="220">
        <f t="shared" si="4"/>
        <v>56235009</v>
      </c>
      <c r="D13" s="217">
        <f t="shared" si="4"/>
        <v>26949</v>
      </c>
      <c r="E13" s="198">
        <f t="shared" ref="E13:J13" si="5">MAX(E3:E9)</f>
        <v>336.49968458940964</v>
      </c>
      <c r="F13" s="198">
        <f t="shared" si="5"/>
        <v>687.49988381549906</v>
      </c>
      <c r="G13" s="198">
        <f t="shared" si="5"/>
        <v>743.82449002655812</v>
      </c>
      <c r="H13" s="198">
        <f t="shared" si="5"/>
        <v>86.142726858185128</v>
      </c>
      <c r="I13" s="198">
        <f t="shared" si="5"/>
        <v>677.29660625352983</v>
      </c>
      <c r="J13" s="198">
        <f t="shared" si="5"/>
        <v>518.19559660741254</v>
      </c>
    </row>
    <row r="15" spans="1:10">
      <c r="B15" s="69" t="s">
        <v>450</v>
      </c>
      <c r="C15" s="69"/>
    </row>
  </sheetData>
  <sheetProtection algorithmName="SHA-512" hashValue="k8Zz5KOjsM2wA1IcwZSyDaZz/HHUje9vdA2XKbAg1/FhtaYWVqk3SZwb4Ngj2gtcpB5oAVHTNJqLgwCTHZWMrg==" saltValue="SJY/XZf98DroCjI89leB3A==" spinCount="100000" sheet="1" objects="1" scenarios="1" autoFilter="0"/>
  <autoFilter ref="A1:J9"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A24" sqref="A24"/>
    </sheetView>
  </sheetViews>
  <sheetFormatPr defaultRowHeight="12.75"/>
  <cols>
    <col min="1" max="1" width="19.5703125" customWidth="1"/>
    <col min="2" max="2" width="20.7109375" customWidth="1"/>
    <col min="3" max="3" width="20.42578125" customWidth="1"/>
    <col min="4" max="4" width="19.140625" customWidth="1"/>
    <col min="6" max="6" width="38" customWidth="1"/>
    <col min="9" max="9" width="24.140625" customWidth="1"/>
    <col min="10" max="10" width="21.7109375" customWidth="1"/>
    <col min="11" max="11" width="21.28515625" customWidth="1"/>
    <col min="13" max="13" width="12.28515625" bestFit="1" customWidth="1"/>
  </cols>
  <sheetData>
    <row r="1" spans="1:9">
      <c r="A1" s="233" t="s">
        <v>458</v>
      </c>
      <c r="B1" s="232" t="s">
        <v>456</v>
      </c>
      <c r="C1" s="232" t="s">
        <v>457</v>
      </c>
      <c r="D1" s="232" t="s">
        <v>451</v>
      </c>
    </row>
    <row r="2" spans="1:9">
      <c r="A2" s="176" t="s">
        <v>418</v>
      </c>
      <c r="B2" s="176">
        <v>132</v>
      </c>
      <c r="C2" s="176">
        <v>320</v>
      </c>
      <c r="D2" s="197">
        <v>9.2600000000000002E-2</v>
      </c>
    </row>
    <row r="3" spans="1:9">
      <c r="A3" s="176" t="s">
        <v>419</v>
      </c>
      <c r="B3" s="176">
        <v>60</v>
      </c>
      <c r="C3" s="176">
        <v>121</v>
      </c>
      <c r="D3" s="197">
        <v>7.1800000000000003E-2</v>
      </c>
    </row>
    <row r="4" spans="1:9">
      <c r="A4" s="176" t="s">
        <v>420</v>
      </c>
      <c r="B4" s="176">
        <v>263</v>
      </c>
      <c r="C4" s="176">
        <v>314</v>
      </c>
      <c r="D4" s="197">
        <v>1.7899999999999999E-2</v>
      </c>
    </row>
    <row r="5" spans="1:9">
      <c r="A5" s="176" t="s">
        <v>421</v>
      </c>
      <c r="B5" s="176">
        <v>22658</v>
      </c>
      <c r="C5" s="176">
        <v>29554</v>
      </c>
      <c r="D5" s="197">
        <v>2.69E-2</v>
      </c>
    </row>
    <row r="6" spans="1:9">
      <c r="A6" s="176" t="s">
        <v>422</v>
      </c>
      <c r="B6" s="176">
        <v>9100</v>
      </c>
      <c r="C6" s="176">
        <v>12530</v>
      </c>
      <c r="D6" s="197">
        <v>3.2500000000000001E-2</v>
      </c>
    </row>
    <row r="8" spans="1:9" ht="25.5">
      <c r="A8" s="235" t="s">
        <v>459</v>
      </c>
      <c r="B8" s="226" t="s">
        <v>423</v>
      </c>
      <c r="C8" s="227" t="s">
        <v>424</v>
      </c>
      <c r="D8" s="226" t="s">
        <v>426</v>
      </c>
      <c r="F8" s="232" t="s">
        <v>462</v>
      </c>
      <c r="G8" s="246">
        <v>2003</v>
      </c>
      <c r="H8" s="246">
        <v>2017</v>
      </c>
      <c r="I8" s="226" t="s">
        <v>426</v>
      </c>
    </row>
    <row r="9" spans="1:9">
      <c r="A9" s="244" t="s">
        <v>463</v>
      </c>
      <c r="B9" s="225">
        <v>241340</v>
      </c>
      <c r="C9" s="225">
        <v>317184</v>
      </c>
      <c r="D9" s="224">
        <v>2.12E-2</v>
      </c>
      <c r="F9" s="231" t="s">
        <v>427</v>
      </c>
      <c r="G9" s="243">
        <v>26028</v>
      </c>
      <c r="H9" s="243">
        <v>50833</v>
      </c>
      <c r="I9" s="197">
        <v>4.9000000000000002E-2</v>
      </c>
    </row>
    <row r="10" spans="1:9">
      <c r="A10" s="244" t="s">
        <v>464</v>
      </c>
      <c r="B10" s="225">
        <v>69</v>
      </c>
      <c r="C10" s="225">
        <v>205</v>
      </c>
      <c r="D10" s="224">
        <v>8.7400000000000005E-2</v>
      </c>
      <c r="F10" s="231" t="s">
        <v>428</v>
      </c>
      <c r="G10" s="243">
        <v>3184</v>
      </c>
      <c r="H10" s="243">
        <v>5131</v>
      </c>
      <c r="I10" s="197">
        <v>3.4700000000000002E-2</v>
      </c>
    </row>
    <row r="11" spans="1:9">
      <c r="A11" s="244" t="s">
        <v>465</v>
      </c>
      <c r="B11" s="225">
        <v>550</v>
      </c>
      <c r="C11" s="225">
        <v>737</v>
      </c>
      <c r="D11" s="224">
        <v>2.2800000000000001E-2</v>
      </c>
      <c r="F11" s="231" t="s">
        <v>429</v>
      </c>
      <c r="G11" s="243">
        <v>2483</v>
      </c>
      <c r="H11" s="243">
        <v>13206</v>
      </c>
      <c r="I11" s="197">
        <v>0.1268</v>
      </c>
    </row>
    <row r="12" spans="1:9">
      <c r="A12" s="245" t="s">
        <v>466</v>
      </c>
      <c r="B12" s="225">
        <v>9396</v>
      </c>
      <c r="C12" s="225">
        <v>18261</v>
      </c>
      <c r="D12" s="224">
        <v>5.2400000000000002E-2</v>
      </c>
    </row>
    <row r="13" spans="1:9">
      <c r="A13" s="230"/>
      <c r="B13" s="230"/>
      <c r="C13" s="230"/>
      <c r="D13" s="230"/>
    </row>
    <row r="14" spans="1:9" ht="25.5">
      <c r="A14" s="235" t="s">
        <v>467</v>
      </c>
      <c r="B14" s="226">
        <v>2003</v>
      </c>
      <c r="C14" s="226">
        <v>2017</v>
      </c>
      <c r="D14" s="226" t="s">
        <v>426</v>
      </c>
      <c r="F14" s="234" t="s">
        <v>461</v>
      </c>
      <c r="G14" s="226" t="s">
        <v>434</v>
      </c>
      <c r="H14" s="226" t="s">
        <v>433</v>
      </c>
      <c r="I14" s="226" t="s">
        <v>426</v>
      </c>
    </row>
    <row r="15" spans="1:9">
      <c r="A15" s="223" t="s">
        <v>425</v>
      </c>
      <c r="B15" s="225">
        <v>1324</v>
      </c>
      <c r="C15" s="225">
        <v>1868</v>
      </c>
      <c r="D15" s="224">
        <v>2.4899999999999999E-2</v>
      </c>
      <c r="F15" s="223" t="s">
        <v>435</v>
      </c>
      <c r="G15" s="225">
        <v>3770</v>
      </c>
      <c r="H15" s="225">
        <v>3398</v>
      </c>
      <c r="I15" s="224">
        <v>-6.8999999999999999E-3</v>
      </c>
    </row>
    <row r="17" spans="1:4" ht="25.5">
      <c r="A17" s="235" t="s">
        <v>460</v>
      </c>
      <c r="B17" s="226" t="s">
        <v>423</v>
      </c>
      <c r="C17" s="226" t="s">
        <v>433</v>
      </c>
      <c r="D17" s="226" t="s">
        <v>426</v>
      </c>
    </row>
    <row r="18" spans="1:4">
      <c r="A18" s="223" t="s">
        <v>430</v>
      </c>
      <c r="B18" s="225">
        <v>120</v>
      </c>
      <c r="C18" s="225">
        <v>114</v>
      </c>
      <c r="D18" s="224">
        <v>-3.7000000000000002E-3</v>
      </c>
    </row>
    <row r="19" spans="1:4">
      <c r="A19" s="223" t="s">
        <v>431</v>
      </c>
      <c r="B19" s="225">
        <v>310</v>
      </c>
      <c r="C19" s="225">
        <v>427</v>
      </c>
      <c r="D19" s="224">
        <v>2.3099999999999999E-2</v>
      </c>
    </row>
    <row r="20" spans="1:4">
      <c r="A20" s="223" t="s">
        <v>432</v>
      </c>
      <c r="B20" s="225">
        <v>338</v>
      </c>
      <c r="C20" s="225">
        <v>408</v>
      </c>
      <c r="D20" s="224">
        <v>1.35E-2</v>
      </c>
    </row>
    <row r="25" spans="1:4">
      <c r="A25" s="230"/>
      <c r="B25" s="230"/>
      <c r="C25" s="230"/>
      <c r="D25" s="230"/>
    </row>
  </sheetData>
  <sheetProtection algorithmName="SHA-512" hashValue="BP2tLQe2oUR3RZQIihBUj3lWCvmhT1CdPy1/VkVp+sfiNtfoJFjFt1CnnvUvElSN1vzLIsFUzEmsgKbW/v2XYg==" saltValue="zY1IBGt0feqm2rvQXtK4d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6"/>
  <sheetViews>
    <sheetView workbookViewId="0">
      <pane xSplit="1" topLeftCell="B1" activePane="topRight" state="frozen"/>
      <selection pane="topRight" activeCell="H33" sqref="H33"/>
    </sheetView>
  </sheetViews>
  <sheetFormatPr defaultColWidth="17.28515625" defaultRowHeight="15" customHeight="1"/>
  <cols>
    <col min="1" max="1" width="14" customWidth="1"/>
    <col min="2" max="2" width="17" customWidth="1"/>
    <col min="3" max="3" width="16.28515625" customWidth="1"/>
    <col min="4" max="4" width="15.140625" customWidth="1"/>
    <col min="5" max="5" width="12.28515625" customWidth="1"/>
    <col min="6" max="6" width="14.7109375" customWidth="1"/>
    <col min="7" max="7" width="16.42578125" customWidth="1"/>
    <col min="8" max="8" width="16.5703125" customWidth="1"/>
    <col min="9" max="9" width="15.5703125" customWidth="1"/>
    <col min="10" max="10" width="13.7109375" customWidth="1"/>
    <col min="11" max="11" width="12.85546875" customWidth="1"/>
    <col min="12" max="12" width="16.28515625" customWidth="1"/>
    <col min="13" max="13" width="14.42578125" customWidth="1"/>
    <col min="14" max="14" width="13.42578125" customWidth="1"/>
    <col min="15" max="23" width="14.42578125" customWidth="1"/>
    <col min="24" max="24" width="13" customWidth="1"/>
    <col min="25" max="25" width="35.42578125" customWidth="1"/>
    <col min="26" max="26" width="15.140625" customWidth="1"/>
  </cols>
  <sheetData>
    <row r="1" spans="1:26" ht="57.75" customHeight="1">
      <c r="A1" s="73"/>
      <c r="B1" s="74" t="s">
        <v>118</v>
      </c>
      <c r="C1" s="74" t="s">
        <v>119</v>
      </c>
      <c r="D1" s="74" t="s">
        <v>120</v>
      </c>
      <c r="E1" s="74" t="s">
        <v>121</v>
      </c>
      <c r="F1" s="74" t="s">
        <v>122</v>
      </c>
      <c r="G1" s="75" t="s">
        <v>123</v>
      </c>
      <c r="H1" s="73" t="s">
        <v>124</v>
      </c>
      <c r="I1" s="73" t="s">
        <v>125</v>
      </c>
      <c r="J1" s="73" t="s">
        <v>126</v>
      </c>
      <c r="K1" s="74" t="s">
        <v>127</v>
      </c>
      <c r="L1" s="73" t="s">
        <v>128</v>
      </c>
      <c r="M1" s="73" t="s">
        <v>129</v>
      </c>
      <c r="N1" s="73" t="s">
        <v>130</v>
      </c>
      <c r="O1" s="73" t="s">
        <v>131</v>
      </c>
      <c r="P1" s="73" t="s">
        <v>132</v>
      </c>
      <c r="Q1" s="73" t="s">
        <v>133</v>
      </c>
      <c r="R1" s="73" t="s">
        <v>134</v>
      </c>
      <c r="S1" s="73" t="s">
        <v>135</v>
      </c>
      <c r="T1" s="73" t="s">
        <v>136</v>
      </c>
      <c r="U1" s="73" t="s">
        <v>137</v>
      </c>
      <c r="V1" s="73" t="s">
        <v>138</v>
      </c>
      <c r="W1" s="73" t="s">
        <v>139</v>
      </c>
      <c r="X1" s="73" t="s">
        <v>140</v>
      </c>
      <c r="Y1" s="74" t="s">
        <v>141</v>
      </c>
      <c r="Z1" s="76" t="s">
        <v>13</v>
      </c>
    </row>
    <row r="2" spans="1:26" ht="15" customHeight="1">
      <c r="A2" s="77" t="s">
        <v>15</v>
      </c>
      <c r="B2" s="78">
        <v>22724</v>
      </c>
      <c r="C2" s="78">
        <v>1708</v>
      </c>
      <c r="D2" s="79">
        <v>36417749</v>
      </c>
      <c r="E2" s="79"/>
      <c r="F2" s="79">
        <v>6806237</v>
      </c>
      <c r="G2" s="79">
        <v>2029129</v>
      </c>
      <c r="H2" s="80">
        <f t="shared" ref="H2:H22" si="0">SUM(D2:G2)</f>
        <v>45253115</v>
      </c>
      <c r="I2" s="79">
        <v>40173986</v>
      </c>
      <c r="J2" s="81">
        <f t="shared" ref="J2:J101" si="1">(H2-I2)/ABS(I2)</f>
        <v>0.12642830611829256</v>
      </c>
      <c r="K2" s="80"/>
      <c r="L2" s="80">
        <f t="shared" ref="L2:L36" si="2">H2+K2</f>
        <v>45253115</v>
      </c>
      <c r="M2" s="80">
        <f t="shared" ref="M2:M101" si="3">L2/B2</f>
        <v>1991.4238250308044</v>
      </c>
      <c r="N2" s="80">
        <f t="shared" ref="N2:N101" si="4">D2/B2</f>
        <v>1602.6117320894209</v>
      </c>
      <c r="O2" s="80">
        <f t="shared" ref="O2:O101" si="5">(D2+K2)/B2</f>
        <v>1602.6117320894209</v>
      </c>
      <c r="P2" s="80">
        <f t="shared" ref="P2:P101" si="6">D2/(B2+C2)</f>
        <v>1490.5758431565162</v>
      </c>
      <c r="Q2" s="80">
        <f t="shared" ref="Q2:Q101" si="7">(D2+K2)/(B2+C2)</f>
        <v>1490.5758431565162</v>
      </c>
      <c r="R2" s="80">
        <f t="shared" ref="R2:R80" si="8">(E2+F2+G2)/B2</f>
        <v>388.81209294138358</v>
      </c>
      <c r="S2" s="80">
        <f t="shared" ref="S2:S101" si="9">F2/B2</f>
        <v>299.51755852842808</v>
      </c>
      <c r="T2" s="80">
        <f t="shared" ref="T2:T101" si="10">L2/Z2</f>
        <v>287.09533446683247</v>
      </c>
      <c r="U2" s="80">
        <f t="shared" ref="U2:U101" si="11">D2/Z2</f>
        <v>231.04190351723088</v>
      </c>
      <c r="V2" s="80">
        <f t="shared" ref="V2:V101" si="12">(D2+K2)/Z2</f>
        <v>231.04190351723088</v>
      </c>
      <c r="W2" s="80">
        <f t="shared" ref="W2:W80" si="13">(E2+F2+G2)/Z2</f>
        <v>56.053430949601584</v>
      </c>
      <c r="X2" s="80">
        <f t="shared" ref="X2:X101" si="14">F2/Z2</f>
        <v>43.18020732883317</v>
      </c>
      <c r="Y2" s="82"/>
      <c r="Z2" s="83">
        <v>157624</v>
      </c>
    </row>
    <row r="3" spans="1:26" ht="15" customHeight="1">
      <c r="A3" s="77" t="s">
        <v>16</v>
      </c>
      <c r="B3" s="78">
        <v>5175</v>
      </c>
      <c r="C3" s="84"/>
      <c r="D3" s="79">
        <v>5631900</v>
      </c>
      <c r="E3" s="80"/>
      <c r="F3" s="79">
        <v>1001000</v>
      </c>
      <c r="G3" s="79">
        <v>1116925</v>
      </c>
      <c r="H3" s="80">
        <f t="shared" si="0"/>
        <v>7749825</v>
      </c>
      <c r="I3" s="79">
        <v>6764000</v>
      </c>
      <c r="J3" s="81">
        <f t="shared" si="1"/>
        <v>0.14574586043761087</v>
      </c>
      <c r="K3" s="80"/>
      <c r="L3" s="80">
        <f t="shared" si="2"/>
        <v>7749825</v>
      </c>
      <c r="M3" s="80">
        <f t="shared" si="3"/>
        <v>1497.5507246376812</v>
      </c>
      <c r="N3" s="80">
        <f t="shared" si="4"/>
        <v>1088.2898550724638</v>
      </c>
      <c r="O3" s="80">
        <f t="shared" si="5"/>
        <v>1088.2898550724638</v>
      </c>
      <c r="P3" s="80">
        <f t="shared" si="6"/>
        <v>1088.2898550724638</v>
      </c>
      <c r="Q3" s="80">
        <f t="shared" si="7"/>
        <v>1088.2898550724638</v>
      </c>
      <c r="R3" s="80">
        <f t="shared" si="8"/>
        <v>409.26086956521738</v>
      </c>
      <c r="S3" s="80">
        <f t="shared" si="9"/>
        <v>193.42995169082127</v>
      </c>
      <c r="T3" s="80">
        <f t="shared" si="10"/>
        <v>202.34530026109661</v>
      </c>
      <c r="U3" s="80">
        <f t="shared" si="11"/>
        <v>147.04699738903395</v>
      </c>
      <c r="V3" s="80">
        <f t="shared" si="12"/>
        <v>147.04699738903395</v>
      </c>
      <c r="W3" s="80">
        <f t="shared" si="13"/>
        <v>55.298302872062663</v>
      </c>
      <c r="X3" s="80">
        <f t="shared" si="14"/>
        <v>26.135770234986946</v>
      </c>
      <c r="Y3" s="82"/>
      <c r="Z3" s="83">
        <v>38300</v>
      </c>
    </row>
    <row r="4" spans="1:26" ht="15" customHeight="1">
      <c r="A4" s="77" t="s">
        <v>17</v>
      </c>
      <c r="B4" s="78">
        <v>1442</v>
      </c>
      <c r="C4" s="84"/>
      <c r="D4" s="79">
        <v>2518117</v>
      </c>
      <c r="E4" s="80"/>
      <c r="F4" s="79">
        <v>690010</v>
      </c>
      <c r="G4" s="79">
        <v>515919</v>
      </c>
      <c r="H4" s="80">
        <f t="shared" si="0"/>
        <v>3724046</v>
      </c>
      <c r="I4" s="79">
        <v>3773235</v>
      </c>
      <c r="J4" s="81">
        <f t="shared" si="1"/>
        <v>-1.303629379034171E-2</v>
      </c>
      <c r="K4" s="80"/>
      <c r="L4" s="80">
        <f t="shared" si="2"/>
        <v>3724046</v>
      </c>
      <c r="M4" s="80">
        <f t="shared" si="3"/>
        <v>2582.5561719833563</v>
      </c>
      <c r="N4" s="80">
        <f t="shared" si="4"/>
        <v>1746.2669902912621</v>
      </c>
      <c r="O4" s="80">
        <f t="shared" si="5"/>
        <v>1746.2669902912621</v>
      </c>
      <c r="P4" s="80">
        <f t="shared" si="6"/>
        <v>1746.2669902912621</v>
      </c>
      <c r="Q4" s="80">
        <f t="shared" si="7"/>
        <v>1746.2669902912621</v>
      </c>
      <c r="R4" s="80">
        <f t="shared" si="8"/>
        <v>836.2891816920943</v>
      </c>
      <c r="S4" s="80">
        <f t="shared" si="9"/>
        <v>478.5090152565881</v>
      </c>
      <c r="T4" s="80">
        <f t="shared" si="10"/>
        <v>333.30761657567348</v>
      </c>
      <c r="U4" s="80">
        <f t="shared" si="11"/>
        <v>225.37519019063814</v>
      </c>
      <c r="V4" s="80">
        <f t="shared" si="12"/>
        <v>225.37519019063814</v>
      </c>
      <c r="W4" s="80">
        <f t="shared" si="13"/>
        <v>107.93242638503536</v>
      </c>
      <c r="X4" s="80">
        <f t="shared" si="14"/>
        <v>61.756913989080822</v>
      </c>
      <c r="Y4" s="82"/>
      <c r="Z4" s="83">
        <v>11173</v>
      </c>
    </row>
    <row r="5" spans="1:26" ht="15" customHeight="1">
      <c r="A5" s="85" t="s">
        <v>18</v>
      </c>
      <c r="B5" s="78">
        <v>3526</v>
      </c>
      <c r="C5" s="84"/>
      <c r="D5" s="79">
        <v>3694598</v>
      </c>
      <c r="E5" s="79">
        <v>90000</v>
      </c>
      <c r="F5" s="80"/>
      <c r="G5" s="80"/>
      <c r="H5" s="80">
        <f t="shared" si="0"/>
        <v>3784598</v>
      </c>
      <c r="I5" s="79">
        <v>4179017</v>
      </c>
      <c r="J5" s="81">
        <f t="shared" si="1"/>
        <v>-9.4380807735407635E-2</v>
      </c>
      <c r="K5" s="79">
        <v>325000</v>
      </c>
      <c r="L5" s="80">
        <f t="shared" si="2"/>
        <v>4109598</v>
      </c>
      <c r="M5" s="80">
        <f t="shared" si="3"/>
        <v>1165.5127623369258</v>
      </c>
      <c r="N5" s="80">
        <f t="shared" si="4"/>
        <v>1047.8156551332954</v>
      </c>
      <c r="O5" s="80">
        <f t="shared" si="5"/>
        <v>1139.9880884855361</v>
      </c>
      <c r="P5" s="80">
        <f t="shared" si="6"/>
        <v>1047.8156551332954</v>
      </c>
      <c r="Q5" s="80">
        <f t="shared" si="7"/>
        <v>1139.9880884855361</v>
      </c>
      <c r="R5" s="80">
        <f t="shared" si="8"/>
        <v>25.524673851389675</v>
      </c>
      <c r="S5" s="80">
        <f t="shared" si="9"/>
        <v>0</v>
      </c>
      <c r="T5" s="80">
        <f t="shared" si="10"/>
        <v>155.28426223313809</v>
      </c>
      <c r="U5" s="80">
        <f t="shared" si="11"/>
        <v>139.60317400340071</v>
      </c>
      <c r="V5" s="80">
        <f t="shared" si="12"/>
        <v>151.88354430379746</v>
      </c>
      <c r="W5" s="80">
        <f t="shared" si="13"/>
        <v>3.4007179293406384</v>
      </c>
      <c r="X5" s="80">
        <f t="shared" si="14"/>
        <v>0</v>
      </c>
      <c r="Y5" s="82" t="s">
        <v>142</v>
      </c>
      <c r="Z5" s="86">
        <v>26465</v>
      </c>
    </row>
    <row r="6" spans="1:26" ht="15" customHeight="1">
      <c r="A6" s="77" t="s">
        <v>19</v>
      </c>
      <c r="B6" s="87">
        <v>3151</v>
      </c>
      <c r="C6" s="88"/>
      <c r="D6" s="79">
        <v>4641903</v>
      </c>
      <c r="E6" s="79">
        <v>100000</v>
      </c>
      <c r="F6" s="79">
        <v>1519660</v>
      </c>
      <c r="G6" s="79">
        <v>234072</v>
      </c>
      <c r="H6" s="80">
        <f t="shared" si="0"/>
        <v>6495635</v>
      </c>
      <c r="I6" s="79">
        <v>6308060</v>
      </c>
      <c r="J6" s="81">
        <f t="shared" si="1"/>
        <v>2.9735766622384696E-2</v>
      </c>
      <c r="K6" s="80"/>
      <c r="L6" s="80">
        <f t="shared" si="2"/>
        <v>6495635</v>
      </c>
      <c r="M6" s="80">
        <f t="shared" si="3"/>
        <v>2061.451920025389</v>
      </c>
      <c r="N6" s="80">
        <f t="shared" si="4"/>
        <v>1473.1523325928276</v>
      </c>
      <c r="O6" s="80">
        <f t="shared" si="5"/>
        <v>1473.1523325928276</v>
      </c>
      <c r="P6" s="80">
        <f t="shared" si="6"/>
        <v>1473.1523325928276</v>
      </c>
      <c r="Q6" s="80">
        <f t="shared" si="7"/>
        <v>1473.1523325928276</v>
      </c>
      <c r="R6" s="80">
        <f t="shared" si="8"/>
        <v>588.29958743256111</v>
      </c>
      <c r="S6" s="80">
        <f t="shared" si="9"/>
        <v>482.27864170104726</v>
      </c>
      <c r="T6" s="80">
        <f t="shared" si="10"/>
        <v>236.35961720398805</v>
      </c>
      <c r="U6" s="80">
        <f t="shared" si="11"/>
        <v>168.90703005603669</v>
      </c>
      <c r="V6" s="80">
        <f t="shared" si="12"/>
        <v>168.90703005603669</v>
      </c>
      <c r="W6" s="80">
        <f t="shared" si="13"/>
        <v>67.452587147951391</v>
      </c>
      <c r="X6" s="80">
        <f t="shared" si="14"/>
        <v>55.296557746888872</v>
      </c>
      <c r="Y6" s="82" t="s">
        <v>142</v>
      </c>
      <c r="Z6" s="83">
        <v>27482</v>
      </c>
    </row>
    <row r="7" spans="1:26" ht="15" customHeight="1">
      <c r="A7" s="77" t="s">
        <v>20</v>
      </c>
      <c r="B7" s="87">
        <v>2114</v>
      </c>
      <c r="C7" s="87">
        <v>155</v>
      </c>
      <c r="D7" s="79">
        <v>4337518</v>
      </c>
      <c r="E7" s="79">
        <v>809700</v>
      </c>
      <c r="F7" s="79">
        <v>1310147</v>
      </c>
      <c r="G7" s="79">
        <v>0</v>
      </c>
      <c r="H7" s="80">
        <f t="shared" si="0"/>
        <v>6457365</v>
      </c>
      <c r="I7" s="79">
        <v>6085903</v>
      </c>
      <c r="J7" s="81">
        <f t="shared" si="1"/>
        <v>6.1036464104012172E-2</v>
      </c>
      <c r="K7" s="80"/>
      <c r="L7" s="80">
        <f t="shared" si="2"/>
        <v>6457365</v>
      </c>
      <c r="M7" s="80">
        <f t="shared" si="3"/>
        <v>3054.5719016083253</v>
      </c>
      <c r="N7" s="80">
        <f t="shared" si="4"/>
        <v>2051.8060548722801</v>
      </c>
      <c r="O7" s="80">
        <f t="shared" si="5"/>
        <v>2051.8060548722801</v>
      </c>
      <c r="P7" s="80">
        <f t="shared" si="6"/>
        <v>1911.6430145438519</v>
      </c>
      <c r="Q7" s="80">
        <f t="shared" si="7"/>
        <v>1911.6430145438519</v>
      </c>
      <c r="R7" s="80">
        <f t="shared" si="8"/>
        <v>1002.7658467360454</v>
      </c>
      <c r="S7" s="80">
        <f t="shared" si="9"/>
        <v>619.7478713339641</v>
      </c>
      <c r="T7" s="80">
        <f t="shared" si="10"/>
        <v>360.70634565970283</v>
      </c>
      <c r="U7" s="80">
        <f t="shared" si="11"/>
        <v>242.29236956764606</v>
      </c>
      <c r="V7" s="80">
        <f t="shared" si="12"/>
        <v>242.29236956764606</v>
      </c>
      <c r="W7" s="80">
        <f t="shared" si="13"/>
        <v>118.41397609205676</v>
      </c>
      <c r="X7" s="80">
        <f t="shared" si="14"/>
        <v>73.184392805273148</v>
      </c>
      <c r="Y7" s="82"/>
      <c r="Z7" s="89">
        <v>17902</v>
      </c>
    </row>
    <row r="8" spans="1:26" ht="15" customHeight="1">
      <c r="A8" s="77" t="s">
        <v>21</v>
      </c>
      <c r="B8" s="87">
        <v>7027</v>
      </c>
      <c r="C8" s="87">
        <v>398</v>
      </c>
      <c r="D8" s="79">
        <v>15606289</v>
      </c>
      <c r="E8" s="79">
        <v>2440000</v>
      </c>
      <c r="F8" s="79">
        <v>2529668</v>
      </c>
      <c r="G8" s="79">
        <v>0</v>
      </c>
      <c r="H8" s="80">
        <f t="shared" si="0"/>
        <v>20575957</v>
      </c>
      <c r="I8" s="79">
        <v>16455838</v>
      </c>
      <c r="J8" s="81">
        <f t="shared" si="1"/>
        <v>0.25037430485156698</v>
      </c>
      <c r="K8" s="80"/>
      <c r="L8" s="80">
        <f t="shared" si="2"/>
        <v>20575957</v>
      </c>
      <c r="M8" s="80">
        <f t="shared" si="3"/>
        <v>2928.128219723922</v>
      </c>
      <c r="N8" s="80">
        <f t="shared" si="4"/>
        <v>2220.9035150135192</v>
      </c>
      <c r="O8" s="80">
        <f t="shared" si="5"/>
        <v>2220.9035150135192</v>
      </c>
      <c r="P8" s="80">
        <f t="shared" si="6"/>
        <v>2101.8571043771044</v>
      </c>
      <c r="Q8" s="80">
        <f t="shared" si="7"/>
        <v>2101.8571043771044</v>
      </c>
      <c r="R8" s="80">
        <f t="shared" si="8"/>
        <v>707.22470471040276</v>
      </c>
      <c r="S8" s="80">
        <f t="shared" si="9"/>
        <v>359.99259997153837</v>
      </c>
      <c r="T8" s="80">
        <f t="shared" si="10"/>
        <v>431.25329057679409</v>
      </c>
      <c r="U8" s="80">
        <f t="shared" si="11"/>
        <v>327.0935823272971</v>
      </c>
      <c r="V8" s="80">
        <f t="shared" si="12"/>
        <v>327.0935823272971</v>
      </c>
      <c r="W8" s="80">
        <f t="shared" si="13"/>
        <v>104.15970824949699</v>
      </c>
      <c r="X8" s="80">
        <f t="shared" si="14"/>
        <v>53.019533869885983</v>
      </c>
      <c r="Y8" s="82"/>
      <c r="Z8" s="89">
        <v>47712</v>
      </c>
    </row>
    <row r="9" spans="1:26" ht="15" customHeight="1">
      <c r="A9" s="85" t="s">
        <v>22</v>
      </c>
      <c r="B9" s="87">
        <v>2453</v>
      </c>
      <c r="C9" s="87">
        <v>229</v>
      </c>
      <c r="D9" s="79">
        <v>3003000</v>
      </c>
      <c r="E9" s="79">
        <v>265000</v>
      </c>
      <c r="F9" s="79">
        <v>1987753</v>
      </c>
      <c r="G9" s="79">
        <v>285000</v>
      </c>
      <c r="H9" s="80">
        <f t="shared" si="0"/>
        <v>5540753</v>
      </c>
      <c r="I9" s="79">
        <v>4826197</v>
      </c>
      <c r="J9" s="81">
        <f t="shared" si="1"/>
        <v>0.14805777716906293</v>
      </c>
      <c r="K9" s="80"/>
      <c r="L9" s="80">
        <f t="shared" si="2"/>
        <v>5540753</v>
      </c>
      <c r="M9" s="80">
        <f t="shared" si="3"/>
        <v>2258.766000815328</v>
      </c>
      <c r="N9" s="80">
        <f t="shared" si="4"/>
        <v>1224.2152466367713</v>
      </c>
      <c r="O9" s="80">
        <f t="shared" si="5"/>
        <v>1224.2152466367713</v>
      </c>
      <c r="P9" s="80">
        <f t="shared" si="6"/>
        <v>1119.6868008948545</v>
      </c>
      <c r="Q9" s="80">
        <f t="shared" si="7"/>
        <v>1119.6868008948545</v>
      </c>
      <c r="R9" s="80">
        <f t="shared" si="8"/>
        <v>1034.5507541785569</v>
      </c>
      <c r="S9" s="80">
        <f t="shared" si="9"/>
        <v>810.33550754178555</v>
      </c>
      <c r="T9" s="80">
        <f t="shared" si="10"/>
        <v>272.04561300142387</v>
      </c>
      <c r="U9" s="80">
        <f t="shared" si="11"/>
        <v>147.44439534541169</v>
      </c>
      <c r="V9" s="80">
        <f t="shared" si="12"/>
        <v>147.44439534541169</v>
      </c>
      <c r="W9" s="80">
        <f t="shared" si="13"/>
        <v>124.60121765601218</v>
      </c>
      <c r="X9" s="80">
        <f t="shared" si="14"/>
        <v>97.596749644032016</v>
      </c>
      <c r="Y9" s="82"/>
      <c r="Z9" s="83">
        <v>20367</v>
      </c>
    </row>
    <row r="10" spans="1:26" ht="15" customHeight="1">
      <c r="A10" s="77" t="s">
        <v>23</v>
      </c>
      <c r="B10" s="87">
        <v>4708</v>
      </c>
      <c r="C10" s="87">
        <v>122</v>
      </c>
      <c r="D10" s="79">
        <v>6400245</v>
      </c>
      <c r="E10" s="79">
        <v>408831</v>
      </c>
      <c r="F10" s="79">
        <v>2021767</v>
      </c>
      <c r="G10" s="80"/>
      <c r="H10" s="80">
        <f t="shared" si="0"/>
        <v>8830843</v>
      </c>
      <c r="I10" s="79">
        <v>8889372</v>
      </c>
      <c r="J10" s="81">
        <f t="shared" si="1"/>
        <v>-6.5841546511947076E-3</v>
      </c>
      <c r="K10" s="80"/>
      <c r="L10" s="80">
        <f t="shared" si="2"/>
        <v>8830843</v>
      </c>
      <c r="M10" s="80">
        <f t="shared" si="3"/>
        <v>1875.7100679694138</v>
      </c>
      <c r="N10" s="80">
        <f t="shared" si="4"/>
        <v>1359.4403143585387</v>
      </c>
      <c r="O10" s="80">
        <f t="shared" si="5"/>
        <v>1359.4403143585387</v>
      </c>
      <c r="P10" s="80">
        <f t="shared" si="6"/>
        <v>1325.1024844720496</v>
      </c>
      <c r="Q10" s="80">
        <f t="shared" si="7"/>
        <v>1325.1024844720496</v>
      </c>
      <c r="R10" s="80">
        <f t="shared" si="8"/>
        <v>516.26975361087511</v>
      </c>
      <c r="S10" s="80">
        <f t="shared" si="9"/>
        <v>429.43224299065423</v>
      </c>
      <c r="T10" s="80">
        <f t="shared" si="10"/>
        <v>251.21879267182521</v>
      </c>
      <c r="U10" s="80">
        <f t="shared" si="11"/>
        <v>182.07342398725535</v>
      </c>
      <c r="V10" s="80">
        <f t="shared" si="12"/>
        <v>182.07342398725535</v>
      </c>
      <c r="W10" s="80">
        <f t="shared" si="13"/>
        <v>69.145368684569874</v>
      </c>
      <c r="X10" s="80">
        <f t="shared" si="14"/>
        <v>57.514992034592623</v>
      </c>
      <c r="Y10" s="82"/>
      <c r="Z10" s="83">
        <v>35152</v>
      </c>
    </row>
    <row r="11" spans="1:26" ht="15" customHeight="1">
      <c r="A11" s="77" t="s">
        <v>24</v>
      </c>
      <c r="B11" s="87">
        <v>12659</v>
      </c>
      <c r="C11" s="87">
        <v>1053</v>
      </c>
      <c r="D11" s="79">
        <v>33790863</v>
      </c>
      <c r="E11" s="79">
        <v>708899</v>
      </c>
      <c r="F11" s="79">
        <v>9676595</v>
      </c>
      <c r="G11" s="79">
        <v>3490819</v>
      </c>
      <c r="H11" s="80">
        <f t="shared" si="0"/>
        <v>47667176</v>
      </c>
      <c r="I11" s="79">
        <v>46929201</v>
      </c>
      <c r="J11" s="81">
        <f t="shared" si="1"/>
        <v>1.572528370981641E-2</v>
      </c>
      <c r="K11" s="80"/>
      <c r="L11" s="80">
        <f t="shared" si="2"/>
        <v>47667176</v>
      </c>
      <c r="M11" s="80">
        <f t="shared" si="3"/>
        <v>3765.4772098901967</v>
      </c>
      <c r="N11" s="80">
        <f t="shared" si="4"/>
        <v>2669.3153487637255</v>
      </c>
      <c r="O11" s="80">
        <f t="shared" si="5"/>
        <v>2669.3153487637255</v>
      </c>
      <c r="P11" s="80">
        <f t="shared" si="6"/>
        <v>2464.3278150525089</v>
      </c>
      <c r="Q11" s="80">
        <f t="shared" si="7"/>
        <v>2464.3278150525089</v>
      </c>
      <c r="R11" s="80">
        <f t="shared" si="8"/>
        <v>1096.1618611264712</v>
      </c>
      <c r="S11" s="80">
        <f t="shared" si="9"/>
        <v>764.40437633304373</v>
      </c>
      <c r="T11" s="80">
        <f t="shared" si="10"/>
        <v>392.06106217254342</v>
      </c>
      <c r="U11" s="80">
        <f t="shared" si="11"/>
        <v>277.92881289017197</v>
      </c>
      <c r="V11" s="80">
        <f t="shared" si="12"/>
        <v>277.92881289017197</v>
      </c>
      <c r="W11" s="80">
        <f t="shared" si="13"/>
        <v>114.13224928237142</v>
      </c>
      <c r="X11" s="80">
        <f t="shared" si="14"/>
        <v>79.589697403377173</v>
      </c>
      <c r="Y11" s="82" t="s">
        <v>142</v>
      </c>
      <c r="Z11" s="83">
        <v>121581</v>
      </c>
    </row>
    <row r="12" spans="1:26" ht="15" customHeight="1">
      <c r="A12" s="77" t="s">
        <v>25</v>
      </c>
      <c r="B12" s="87">
        <v>29388</v>
      </c>
      <c r="C12" s="87">
        <v>1907</v>
      </c>
      <c r="D12" s="79">
        <v>62898409</v>
      </c>
      <c r="E12" s="79">
        <v>11518251</v>
      </c>
      <c r="F12" s="79">
        <v>14403297</v>
      </c>
      <c r="G12" s="80"/>
      <c r="H12" s="80">
        <f t="shared" si="0"/>
        <v>88819957</v>
      </c>
      <c r="I12" s="79">
        <v>84173683</v>
      </c>
      <c r="J12" s="81">
        <f t="shared" si="1"/>
        <v>5.5198653954585779E-2</v>
      </c>
      <c r="K12" s="79">
        <v>10658101</v>
      </c>
      <c r="L12" s="80">
        <f t="shared" si="2"/>
        <v>99478058</v>
      </c>
      <c r="M12" s="80">
        <f t="shared" si="3"/>
        <v>3384.9890431468625</v>
      </c>
      <c r="N12" s="80">
        <f t="shared" si="4"/>
        <v>2140.2752484007078</v>
      </c>
      <c r="O12" s="80">
        <f t="shared" si="5"/>
        <v>2502.9437185245679</v>
      </c>
      <c r="P12" s="80">
        <f t="shared" si="6"/>
        <v>2009.8548969483943</v>
      </c>
      <c r="Q12" s="80">
        <f t="shared" si="7"/>
        <v>2350.4237098578046</v>
      </c>
      <c r="R12" s="80">
        <f t="shared" si="8"/>
        <v>882.04532462229486</v>
      </c>
      <c r="S12" s="80">
        <f t="shared" si="9"/>
        <v>490.10810534912207</v>
      </c>
      <c r="T12" s="80">
        <f t="shared" si="10"/>
        <v>391.12388583740596</v>
      </c>
      <c r="U12" s="80">
        <f t="shared" si="11"/>
        <v>247.30147165790538</v>
      </c>
      <c r="V12" s="80">
        <f t="shared" si="12"/>
        <v>289.20657075792542</v>
      </c>
      <c r="W12" s="80">
        <f t="shared" si="13"/>
        <v>101.91731507948053</v>
      </c>
      <c r="X12" s="80">
        <f t="shared" si="14"/>
        <v>56.630312299725958</v>
      </c>
      <c r="Y12" s="82" t="s">
        <v>143</v>
      </c>
      <c r="Z12" s="83">
        <v>254339</v>
      </c>
    </row>
    <row r="13" spans="1:26" ht="15" customHeight="1">
      <c r="A13" s="77" t="s">
        <v>26</v>
      </c>
      <c r="B13" s="90">
        <v>12620</v>
      </c>
      <c r="C13" s="87">
        <v>313</v>
      </c>
      <c r="D13" s="79">
        <v>14539400</v>
      </c>
      <c r="E13" s="79">
        <v>3410280</v>
      </c>
      <c r="F13" s="79">
        <v>3843920</v>
      </c>
      <c r="G13" s="80"/>
      <c r="H13" s="80">
        <f t="shared" si="0"/>
        <v>21793600</v>
      </c>
      <c r="I13" s="79">
        <v>21071855</v>
      </c>
      <c r="J13" s="81">
        <f t="shared" si="1"/>
        <v>3.4251611925006129E-2</v>
      </c>
      <c r="K13" s="80"/>
      <c r="L13" s="80">
        <f t="shared" si="2"/>
        <v>21793600</v>
      </c>
      <c r="M13" s="80">
        <f t="shared" si="3"/>
        <v>1726.9096671949287</v>
      </c>
      <c r="N13" s="80">
        <f t="shared" si="4"/>
        <v>1152.0919175911251</v>
      </c>
      <c r="O13" s="80">
        <f t="shared" si="5"/>
        <v>1152.0919175911251</v>
      </c>
      <c r="P13" s="80">
        <f t="shared" si="6"/>
        <v>1124.209386839867</v>
      </c>
      <c r="Q13" s="80">
        <f t="shared" si="7"/>
        <v>1124.209386839867</v>
      </c>
      <c r="R13" s="80">
        <f t="shared" si="8"/>
        <v>574.81774960380346</v>
      </c>
      <c r="S13" s="80">
        <f t="shared" si="9"/>
        <v>304.58954041204436</v>
      </c>
      <c r="T13" s="80">
        <f t="shared" si="10"/>
        <v>244.32834816924145</v>
      </c>
      <c r="U13" s="80">
        <f t="shared" si="11"/>
        <v>163.00141258772618</v>
      </c>
      <c r="V13" s="80">
        <f t="shared" si="12"/>
        <v>163.00141258772618</v>
      </c>
      <c r="W13" s="80">
        <f t="shared" si="13"/>
        <v>81.326935581515286</v>
      </c>
      <c r="X13" s="80">
        <f t="shared" si="14"/>
        <v>43.094239781161015</v>
      </c>
      <c r="Y13" s="82"/>
      <c r="Z13" s="89">
        <v>89198</v>
      </c>
    </row>
    <row r="14" spans="1:26" ht="15" customHeight="1">
      <c r="A14" s="77" t="s">
        <v>27</v>
      </c>
      <c r="B14" s="91">
        <v>36808</v>
      </c>
      <c r="C14" s="87">
        <v>2053</v>
      </c>
      <c r="D14" s="79">
        <v>61145113</v>
      </c>
      <c r="E14" s="79">
        <v>2514956</v>
      </c>
      <c r="F14" s="79">
        <v>32242713</v>
      </c>
      <c r="G14" s="79">
        <v>3386427</v>
      </c>
      <c r="H14" s="80">
        <f t="shared" si="0"/>
        <v>99289209</v>
      </c>
      <c r="I14" s="79">
        <v>92328402</v>
      </c>
      <c r="J14" s="81">
        <f t="shared" si="1"/>
        <v>7.5391827966436592E-2</v>
      </c>
      <c r="K14" s="79">
        <v>0</v>
      </c>
      <c r="L14" s="80">
        <f t="shared" si="2"/>
        <v>99289209</v>
      </c>
      <c r="M14" s="80">
        <f t="shared" si="3"/>
        <v>2697.4899206694199</v>
      </c>
      <c r="N14" s="80">
        <f t="shared" si="4"/>
        <v>1661.190855248859</v>
      </c>
      <c r="O14" s="80">
        <f t="shared" si="5"/>
        <v>1661.190855248859</v>
      </c>
      <c r="P14" s="80">
        <f t="shared" si="6"/>
        <v>1573.4312807184581</v>
      </c>
      <c r="Q14" s="80">
        <f t="shared" si="7"/>
        <v>1573.4312807184581</v>
      </c>
      <c r="R14" s="80">
        <f t="shared" si="8"/>
        <v>1036.2990654205607</v>
      </c>
      <c r="S14" s="80">
        <f t="shared" si="9"/>
        <v>875.97025103238423</v>
      </c>
      <c r="T14" s="80">
        <f t="shared" si="10"/>
        <v>506.49232017058353</v>
      </c>
      <c r="U14" s="80">
        <f t="shared" si="11"/>
        <v>311.91234639065874</v>
      </c>
      <c r="V14" s="80">
        <f t="shared" si="12"/>
        <v>311.91234639065874</v>
      </c>
      <c r="W14" s="80">
        <f t="shared" si="13"/>
        <v>194.57997377992481</v>
      </c>
      <c r="X14" s="80">
        <f t="shared" si="14"/>
        <v>164.47594537654373</v>
      </c>
      <c r="Y14" s="82" t="s">
        <v>142</v>
      </c>
      <c r="Z14" s="83">
        <v>196033</v>
      </c>
    </row>
    <row r="15" spans="1:26" ht="15" customHeight="1">
      <c r="A15" s="77" t="s">
        <v>28</v>
      </c>
      <c r="B15" s="91">
        <v>12037</v>
      </c>
      <c r="C15" s="87">
        <v>0</v>
      </c>
      <c r="D15" s="79">
        <v>14750000</v>
      </c>
      <c r="E15" s="79">
        <v>1325651</v>
      </c>
      <c r="F15" s="79">
        <v>2065325</v>
      </c>
      <c r="G15" s="79">
        <v>0</v>
      </c>
      <c r="H15" s="80">
        <f t="shared" si="0"/>
        <v>18140976</v>
      </c>
      <c r="I15" s="79">
        <v>16653867</v>
      </c>
      <c r="J15" s="81">
        <f t="shared" si="1"/>
        <v>8.9295116863849097E-2</v>
      </c>
      <c r="K15" s="79">
        <v>0</v>
      </c>
      <c r="L15" s="80">
        <f t="shared" si="2"/>
        <v>18140976</v>
      </c>
      <c r="M15" s="80">
        <f t="shared" si="3"/>
        <v>1507.1011049264766</v>
      </c>
      <c r="N15" s="80">
        <f t="shared" si="4"/>
        <v>1225.388385810418</v>
      </c>
      <c r="O15" s="80">
        <f t="shared" si="5"/>
        <v>1225.388385810418</v>
      </c>
      <c r="P15" s="80">
        <f t="shared" si="6"/>
        <v>1225.388385810418</v>
      </c>
      <c r="Q15" s="80">
        <f t="shared" si="7"/>
        <v>1225.388385810418</v>
      </c>
      <c r="R15" s="80">
        <f t="shared" si="8"/>
        <v>281.71271911605879</v>
      </c>
      <c r="S15" s="80">
        <f t="shared" si="9"/>
        <v>171.58137409653568</v>
      </c>
      <c r="T15" s="80">
        <f t="shared" si="10"/>
        <v>220.1735077796927</v>
      </c>
      <c r="U15" s="80">
        <f t="shared" si="11"/>
        <v>179.01788965215914</v>
      </c>
      <c r="V15" s="80">
        <f t="shared" si="12"/>
        <v>179.01788965215914</v>
      </c>
      <c r="W15" s="80">
        <f t="shared" si="13"/>
        <v>41.155618127533558</v>
      </c>
      <c r="X15" s="80">
        <f t="shared" si="14"/>
        <v>25.066449013277666</v>
      </c>
      <c r="Y15" s="82"/>
      <c r="Z15" s="89">
        <v>82394</v>
      </c>
    </row>
    <row r="16" spans="1:26" ht="15" customHeight="1">
      <c r="A16" s="77" t="s">
        <v>29</v>
      </c>
      <c r="B16" s="91">
        <v>1900</v>
      </c>
      <c r="C16" s="88"/>
      <c r="D16" s="79">
        <v>2072942</v>
      </c>
      <c r="E16" s="79">
        <v>323783</v>
      </c>
      <c r="F16" s="79">
        <v>694038</v>
      </c>
      <c r="G16" s="79">
        <v>150000</v>
      </c>
      <c r="H16" s="80">
        <f t="shared" si="0"/>
        <v>3240763</v>
      </c>
      <c r="I16" s="79">
        <v>2854080</v>
      </c>
      <c r="J16" s="81">
        <f t="shared" si="1"/>
        <v>0.13548428915797736</v>
      </c>
      <c r="K16" s="80"/>
      <c r="L16" s="80">
        <f t="shared" si="2"/>
        <v>3240763</v>
      </c>
      <c r="M16" s="80">
        <f t="shared" si="3"/>
        <v>1705.6647368421052</v>
      </c>
      <c r="N16" s="80">
        <f t="shared" si="4"/>
        <v>1091.022105263158</v>
      </c>
      <c r="O16" s="80">
        <f t="shared" si="5"/>
        <v>1091.022105263158</v>
      </c>
      <c r="P16" s="80">
        <f t="shared" si="6"/>
        <v>1091.022105263158</v>
      </c>
      <c r="Q16" s="80">
        <f t="shared" si="7"/>
        <v>1091.022105263158</v>
      </c>
      <c r="R16" s="80">
        <f t="shared" si="8"/>
        <v>614.64263157894732</v>
      </c>
      <c r="S16" s="80">
        <f t="shared" si="9"/>
        <v>365.28315789473686</v>
      </c>
      <c r="T16" s="80">
        <f t="shared" si="10"/>
        <v>313.75379998063704</v>
      </c>
      <c r="U16" s="80">
        <f t="shared" si="11"/>
        <v>200.69145125375158</v>
      </c>
      <c r="V16" s="80">
        <f t="shared" si="12"/>
        <v>200.69145125375158</v>
      </c>
      <c r="W16" s="80">
        <f t="shared" si="13"/>
        <v>113.06234872688547</v>
      </c>
      <c r="X16" s="80">
        <f t="shared" si="14"/>
        <v>67.193145512634331</v>
      </c>
      <c r="Y16" s="82"/>
      <c r="Z16" s="89">
        <v>10329</v>
      </c>
    </row>
    <row r="17" spans="1:26" ht="15" customHeight="1">
      <c r="A17" s="77" t="s">
        <v>30</v>
      </c>
      <c r="B17" s="91">
        <v>8495</v>
      </c>
      <c r="C17" s="87">
        <v>204</v>
      </c>
      <c r="D17" s="79">
        <v>20810000</v>
      </c>
      <c r="E17" s="79">
        <v>2403000</v>
      </c>
      <c r="F17" s="79">
        <v>7405460</v>
      </c>
      <c r="G17" s="79">
        <v>0</v>
      </c>
      <c r="H17" s="80">
        <f t="shared" si="0"/>
        <v>30618460</v>
      </c>
      <c r="I17" s="79">
        <v>32031575</v>
      </c>
      <c r="J17" s="81">
        <f t="shared" si="1"/>
        <v>-4.4116313356430334E-2</v>
      </c>
      <c r="K17" s="79">
        <v>0</v>
      </c>
      <c r="L17" s="80">
        <f t="shared" si="2"/>
        <v>30618460</v>
      </c>
      <c r="M17" s="80">
        <f t="shared" si="3"/>
        <v>3604.291936433196</v>
      </c>
      <c r="N17" s="80">
        <f t="shared" si="4"/>
        <v>2449.6762801648028</v>
      </c>
      <c r="O17" s="80">
        <f t="shared" si="5"/>
        <v>2449.6762801648028</v>
      </c>
      <c r="P17" s="80">
        <f t="shared" si="6"/>
        <v>2392.2289918381425</v>
      </c>
      <c r="Q17" s="80">
        <f t="shared" si="7"/>
        <v>2392.2289918381425</v>
      </c>
      <c r="R17" s="80">
        <f t="shared" si="8"/>
        <v>1154.6156562683932</v>
      </c>
      <c r="S17" s="80">
        <f t="shared" si="9"/>
        <v>871.74337845791638</v>
      </c>
      <c r="T17" s="80">
        <f t="shared" si="10"/>
        <v>440.27464626711145</v>
      </c>
      <c r="U17" s="80">
        <f t="shared" si="11"/>
        <v>299.23501668008743</v>
      </c>
      <c r="V17" s="80">
        <f t="shared" si="12"/>
        <v>299.23501668008743</v>
      </c>
      <c r="W17" s="80">
        <f t="shared" si="13"/>
        <v>141.03962958702405</v>
      </c>
      <c r="X17" s="80">
        <f t="shared" si="14"/>
        <v>106.48596571954447</v>
      </c>
      <c r="Y17" s="82"/>
      <c r="Z17" s="83">
        <v>69544</v>
      </c>
    </row>
    <row r="18" spans="1:26" ht="15" customHeight="1">
      <c r="A18" s="77" t="s">
        <v>31</v>
      </c>
      <c r="B18" s="91">
        <v>2751</v>
      </c>
      <c r="C18" s="88"/>
      <c r="D18" s="79">
        <v>2700413</v>
      </c>
      <c r="E18" s="79">
        <v>300000</v>
      </c>
      <c r="F18" s="79">
        <v>269500</v>
      </c>
      <c r="G18" s="79">
        <v>484651</v>
      </c>
      <c r="H18" s="80">
        <f t="shared" si="0"/>
        <v>3754564</v>
      </c>
      <c r="I18" s="79">
        <v>3731831</v>
      </c>
      <c r="J18" s="81">
        <f t="shared" si="1"/>
        <v>6.0916477729028992E-3</v>
      </c>
      <c r="K18" s="79">
        <v>0</v>
      </c>
      <c r="L18" s="80">
        <f t="shared" si="2"/>
        <v>3754564</v>
      </c>
      <c r="M18" s="80">
        <f t="shared" si="3"/>
        <v>1364.7997091966558</v>
      </c>
      <c r="N18" s="80">
        <f t="shared" si="4"/>
        <v>981.61141403126135</v>
      </c>
      <c r="O18" s="80">
        <f t="shared" si="5"/>
        <v>981.61141403126135</v>
      </c>
      <c r="P18" s="80">
        <f t="shared" si="6"/>
        <v>981.61141403126135</v>
      </c>
      <c r="Q18" s="80">
        <f t="shared" si="7"/>
        <v>981.61141403126135</v>
      </c>
      <c r="R18" s="80">
        <f t="shared" si="8"/>
        <v>383.18829516539438</v>
      </c>
      <c r="S18" s="80">
        <f t="shared" si="9"/>
        <v>97.964376590330787</v>
      </c>
      <c r="T18" s="80">
        <f t="shared" si="10"/>
        <v>158.78220417829655</v>
      </c>
      <c r="U18" s="80">
        <f t="shared" si="11"/>
        <v>114.20168315994249</v>
      </c>
      <c r="V18" s="80">
        <f t="shared" si="12"/>
        <v>114.20168315994249</v>
      </c>
      <c r="W18" s="80">
        <f t="shared" si="13"/>
        <v>44.580521018354055</v>
      </c>
      <c r="X18" s="80">
        <f t="shared" si="14"/>
        <v>11.397276494967436</v>
      </c>
      <c r="Y18" s="82" t="s">
        <v>142</v>
      </c>
      <c r="Z18" s="83">
        <v>23646</v>
      </c>
    </row>
    <row r="19" spans="1:26" ht="15" customHeight="1">
      <c r="A19" s="77" t="s">
        <v>32</v>
      </c>
      <c r="B19" s="91">
        <v>24455</v>
      </c>
      <c r="C19" s="88"/>
      <c r="D19" s="79">
        <v>36947508</v>
      </c>
      <c r="E19" s="79">
        <v>4389737</v>
      </c>
      <c r="F19" s="79">
        <v>12726185</v>
      </c>
      <c r="G19" s="79">
        <v>3094153</v>
      </c>
      <c r="H19" s="80">
        <f t="shared" si="0"/>
        <v>57157583</v>
      </c>
      <c r="I19" s="79">
        <v>54937555</v>
      </c>
      <c r="J19" s="81">
        <f t="shared" si="1"/>
        <v>4.0410025528074558E-2</v>
      </c>
      <c r="K19" s="80"/>
      <c r="L19" s="80">
        <f t="shared" si="2"/>
        <v>57157583</v>
      </c>
      <c r="M19" s="80">
        <f t="shared" si="3"/>
        <v>2337.255489674913</v>
      </c>
      <c r="N19" s="80">
        <f t="shared" si="4"/>
        <v>1510.8365569413209</v>
      </c>
      <c r="O19" s="80">
        <f t="shared" si="5"/>
        <v>1510.8365569413209</v>
      </c>
      <c r="P19" s="80">
        <f t="shared" si="6"/>
        <v>1510.8365569413209</v>
      </c>
      <c r="Q19" s="80">
        <f t="shared" si="7"/>
        <v>1510.8365569413209</v>
      </c>
      <c r="R19" s="80">
        <f t="shared" si="8"/>
        <v>826.41893273359233</v>
      </c>
      <c r="S19" s="80">
        <f t="shared" si="9"/>
        <v>520.39194438765082</v>
      </c>
      <c r="T19" s="80">
        <f t="shared" si="10"/>
        <v>365.9584277720154</v>
      </c>
      <c r="U19" s="80">
        <f t="shared" si="11"/>
        <v>236.56094656371249</v>
      </c>
      <c r="V19" s="80">
        <f t="shared" si="12"/>
        <v>236.56094656371249</v>
      </c>
      <c r="W19" s="80">
        <f t="shared" si="13"/>
        <v>129.39748120830293</v>
      </c>
      <c r="X19" s="80">
        <f t="shared" si="14"/>
        <v>81.480958600642822</v>
      </c>
      <c r="Y19" s="82" t="s">
        <v>142</v>
      </c>
      <c r="Z19" s="83">
        <v>156186</v>
      </c>
    </row>
    <row r="20" spans="1:26" ht="15" customHeight="1">
      <c r="A20" s="77" t="s">
        <v>33</v>
      </c>
      <c r="B20" s="91">
        <v>8448</v>
      </c>
      <c r="C20" s="87">
        <v>1234</v>
      </c>
      <c r="D20" s="79">
        <v>28126130</v>
      </c>
      <c r="E20" s="79">
        <v>1911708</v>
      </c>
      <c r="F20" s="79">
        <v>4734086</v>
      </c>
      <c r="G20" s="79">
        <v>439952</v>
      </c>
      <c r="H20" s="80">
        <f t="shared" si="0"/>
        <v>35211876</v>
      </c>
      <c r="I20" s="79">
        <v>35211876</v>
      </c>
      <c r="J20" s="81">
        <f t="shared" si="1"/>
        <v>0</v>
      </c>
      <c r="K20" s="80"/>
      <c r="L20" s="80">
        <f t="shared" si="2"/>
        <v>35211876</v>
      </c>
      <c r="M20" s="80">
        <f t="shared" si="3"/>
        <v>4168.072443181818</v>
      </c>
      <c r="N20" s="80">
        <f t="shared" si="4"/>
        <v>3329.324100378788</v>
      </c>
      <c r="O20" s="80">
        <f t="shared" si="5"/>
        <v>3329.324100378788</v>
      </c>
      <c r="P20" s="80">
        <f t="shared" si="6"/>
        <v>2904.9917372443711</v>
      </c>
      <c r="Q20" s="80">
        <f t="shared" si="7"/>
        <v>2904.9917372443711</v>
      </c>
      <c r="R20" s="80">
        <f t="shared" si="8"/>
        <v>838.74834280303025</v>
      </c>
      <c r="S20" s="80">
        <f t="shared" si="9"/>
        <v>560.37949810606062</v>
      </c>
      <c r="T20" s="80">
        <f t="shared" si="10"/>
        <v>504.08537929652272</v>
      </c>
      <c r="U20" s="80">
        <f t="shared" si="11"/>
        <v>402.64741671796486</v>
      </c>
      <c r="V20" s="80">
        <f t="shared" si="12"/>
        <v>402.64741671796486</v>
      </c>
      <c r="W20" s="80">
        <f t="shared" si="13"/>
        <v>101.43796257855783</v>
      </c>
      <c r="X20" s="80">
        <f t="shared" si="14"/>
        <v>67.772121455055611</v>
      </c>
      <c r="Y20" s="82" t="s">
        <v>142</v>
      </c>
      <c r="Z20" s="83">
        <v>69853</v>
      </c>
    </row>
    <row r="21" spans="1:26" ht="15" customHeight="1">
      <c r="A21" s="77" t="s">
        <v>34</v>
      </c>
      <c r="B21" s="91">
        <v>3290</v>
      </c>
      <c r="C21" s="87">
        <v>202</v>
      </c>
      <c r="D21" s="79">
        <v>6088659</v>
      </c>
      <c r="E21" s="80"/>
      <c r="F21" s="79">
        <v>853066</v>
      </c>
      <c r="G21" s="80"/>
      <c r="H21" s="80">
        <f t="shared" si="0"/>
        <v>6941725</v>
      </c>
      <c r="I21" s="79">
        <v>5749188</v>
      </c>
      <c r="J21" s="81">
        <f t="shared" si="1"/>
        <v>0.20742703143469998</v>
      </c>
      <c r="K21" s="79">
        <v>0</v>
      </c>
      <c r="L21" s="80">
        <f t="shared" si="2"/>
        <v>6941725</v>
      </c>
      <c r="M21" s="80">
        <f t="shared" si="3"/>
        <v>2109.9468085106382</v>
      </c>
      <c r="N21" s="80">
        <f t="shared" si="4"/>
        <v>1850.6562310030395</v>
      </c>
      <c r="O21" s="80">
        <f t="shared" si="5"/>
        <v>1850.6562310030395</v>
      </c>
      <c r="P21" s="80">
        <f t="shared" si="6"/>
        <v>1743.6022336769759</v>
      </c>
      <c r="Q21" s="80">
        <f t="shared" si="7"/>
        <v>1743.6022336769759</v>
      </c>
      <c r="R21" s="80">
        <f t="shared" si="8"/>
        <v>259.29057750759881</v>
      </c>
      <c r="S21" s="80">
        <f t="shared" si="9"/>
        <v>259.29057750759881</v>
      </c>
      <c r="T21" s="80">
        <f t="shared" si="10"/>
        <v>253.73656700051174</v>
      </c>
      <c r="U21" s="80">
        <f t="shared" si="11"/>
        <v>222.55497477885811</v>
      </c>
      <c r="V21" s="80">
        <f t="shared" si="12"/>
        <v>222.55497477885811</v>
      </c>
      <c r="W21" s="80">
        <f t="shared" si="13"/>
        <v>31.181592221653631</v>
      </c>
      <c r="X21" s="80">
        <f t="shared" si="14"/>
        <v>31.181592221653631</v>
      </c>
      <c r="Y21" s="82" t="s">
        <v>142</v>
      </c>
      <c r="Z21" s="83">
        <v>27358</v>
      </c>
    </row>
    <row r="22" spans="1:26" ht="15" customHeight="1">
      <c r="A22" s="77" t="s">
        <v>35</v>
      </c>
      <c r="B22" s="91">
        <v>2207</v>
      </c>
      <c r="C22" s="88"/>
      <c r="D22" s="92"/>
      <c r="E22" s="92"/>
      <c r="F22" s="92"/>
      <c r="G22" s="92"/>
      <c r="H22" s="93">
        <f t="shared" si="0"/>
        <v>0</v>
      </c>
      <c r="I22" s="94">
        <v>4397377</v>
      </c>
      <c r="J22" s="81"/>
      <c r="K22" s="92"/>
      <c r="L22" s="93">
        <f t="shared" si="2"/>
        <v>0</v>
      </c>
      <c r="M22" s="80">
        <f t="shared" si="3"/>
        <v>0</v>
      </c>
      <c r="N22" s="80">
        <f t="shared" si="4"/>
        <v>0</v>
      </c>
      <c r="O22" s="80">
        <f t="shared" si="5"/>
        <v>0</v>
      </c>
      <c r="P22" s="80">
        <f t="shared" si="6"/>
        <v>0</v>
      </c>
      <c r="Q22" s="80">
        <f t="shared" si="7"/>
        <v>0</v>
      </c>
      <c r="R22" s="80">
        <f t="shared" si="8"/>
        <v>0</v>
      </c>
      <c r="S22" s="80">
        <f t="shared" si="9"/>
        <v>0</v>
      </c>
      <c r="T22" s="80">
        <f t="shared" si="10"/>
        <v>0</v>
      </c>
      <c r="U22" s="80">
        <f t="shared" si="11"/>
        <v>0</v>
      </c>
      <c r="V22" s="80">
        <f t="shared" si="12"/>
        <v>0</v>
      </c>
      <c r="W22" s="80">
        <f t="shared" si="13"/>
        <v>0</v>
      </c>
      <c r="X22" s="80">
        <f t="shared" si="14"/>
        <v>0</v>
      </c>
      <c r="Y22" s="95"/>
      <c r="Z22" s="89">
        <v>14670</v>
      </c>
    </row>
    <row r="23" spans="1:26" ht="15" customHeight="1">
      <c r="A23" s="77" t="s">
        <v>36</v>
      </c>
      <c r="B23" s="91">
        <v>1329</v>
      </c>
      <c r="C23" s="88"/>
      <c r="D23" s="79">
        <v>1593723</v>
      </c>
      <c r="E23" s="79">
        <v>160000</v>
      </c>
      <c r="F23" s="79">
        <v>116000</v>
      </c>
      <c r="G23" s="80"/>
      <c r="H23" s="79">
        <v>1709723</v>
      </c>
      <c r="I23" s="79">
        <v>2005240</v>
      </c>
      <c r="J23" s="81">
        <f t="shared" si="1"/>
        <v>-0.14737238435299516</v>
      </c>
      <c r="K23" s="80"/>
      <c r="L23" s="80">
        <f t="shared" si="2"/>
        <v>1709723</v>
      </c>
      <c r="M23" s="80">
        <f t="shared" si="3"/>
        <v>1286.4732881866064</v>
      </c>
      <c r="N23" s="80">
        <f t="shared" si="4"/>
        <v>1199.1896162528217</v>
      </c>
      <c r="O23" s="80">
        <f t="shared" si="5"/>
        <v>1199.1896162528217</v>
      </c>
      <c r="P23" s="80">
        <f t="shared" si="6"/>
        <v>1199.1896162528217</v>
      </c>
      <c r="Q23" s="80">
        <f t="shared" si="7"/>
        <v>1199.1896162528217</v>
      </c>
      <c r="R23" s="80">
        <f t="shared" si="8"/>
        <v>207.67494356659142</v>
      </c>
      <c r="S23" s="80">
        <f t="shared" si="9"/>
        <v>87.283671933784802</v>
      </c>
      <c r="T23" s="80">
        <f t="shared" si="10"/>
        <v>157.75262963646429</v>
      </c>
      <c r="U23" s="80">
        <f t="shared" si="11"/>
        <v>147.04954788706402</v>
      </c>
      <c r="V23" s="80">
        <f t="shared" si="12"/>
        <v>147.04954788706402</v>
      </c>
      <c r="W23" s="80">
        <f t="shared" si="13"/>
        <v>25.465953127883374</v>
      </c>
      <c r="X23" s="80">
        <f t="shared" si="14"/>
        <v>10.703081749400258</v>
      </c>
      <c r="Y23" s="82"/>
      <c r="Z23" s="89">
        <v>10838</v>
      </c>
    </row>
    <row r="24" spans="1:26" ht="15" customHeight="1">
      <c r="A24" s="77" t="s">
        <v>37</v>
      </c>
      <c r="B24" s="91">
        <v>15148</v>
      </c>
      <c r="C24" s="87">
        <v>444</v>
      </c>
      <c r="D24" s="80">
        <f>3378498+45000+9900000</f>
        <v>13323498</v>
      </c>
      <c r="E24" s="79">
        <v>2700000</v>
      </c>
      <c r="F24" s="80">
        <f>1951978+528785</f>
        <v>2480763</v>
      </c>
      <c r="G24" s="79">
        <v>3248986</v>
      </c>
      <c r="H24" s="80">
        <f t="shared" ref="H24:H40" si="15">SUM(D24:G24)</f>
        <v>21753247</v>
      </c>
      <c r="I24" s="79">
        <v>12670023</v>
      </c>
      <c r="J24" s="81">
        <f t="shared" si="1"/>
        <v>0.71690667017731535</v>
      </c>
      <c r="K24" s="79">
        <v>11270307</v>
      </c>
      <c r="L24" s="80">
        <f t="shared" si="2"/>
        <v>33023554</v>
      </c>
      <c r="M24" s="80">
        <f t="shared" si="3"/>
        <v>2180.0603379984154</v>
      </c>
      <c r="N24" s="80">
        <f t="shared" si="4"/>
        <v>879.55492474254027</v>
      </c>
      <c r="O24" s="80">
        <f t="shared" si="5"/>
        <v>1623.5677977290732</v>
      </c>
      <c r="P24" s="80">
        <f t="shared" si="6"/>
        <v>854.50859415084653</v>
      </c>
      <c r="Q24" s="80">
        <f t="shared" si="7"/>
        <v>1577.3348512057466</v>
      </c>
      <c r="R24" s="80">
        <f t="shared" si="8"/>
        <v>556.4925402693425</v>
      </c>
      <c r="S24" s="80">
        <f t="shared" si="9"/>
        <v>163.76835225772379</v>
      </c>
      <c r="T24" s="80">
        <f t="shared" si="10"/>
        <v>336.20656865939077</v>
      </c>
      <c r="U24" s="80">
        <f t="shared" si="11"/>
        <v>135.64401775533474</v>
      </c>
      <c r="V24" s="80">
        <f t="shared" si="12"/>
        <v>250.38488556768203</v>
      </c>
      <c r="W24" s="80">
        <f t="shared" si="13"/>
        <v>85.821683091708749</v>
      </c>
      <c r="X24" s="80">
        <f t="shared" si="14"/>
        <v>25.256179752402673</v>
      </c>
      <c r="Y24" s="82" t="s">
        <v>144</v>
      </c>
      <c r="Z24" s="89">
        <v>98224</v>
      </c>
    </row>
    <row r="25" spans="1:26" ht="15" customHeight="1">
      <c r="A25" s="77" t="s">
        <v>38</v>
      </c>
      <c r="B25" s="91">
        <v>8286</v>
      </c>
      <c r="C25" s="87">
        <v>1164</v>
      </c>
      <c r="D25" s="79">
        <v>7181259</v>
      </c>
      <c r="E25" s="79">
        <v>3056000</v>
      </c>
      <c r="F25" s="79">
        <v>496330</v>
      </c>
      <c r="G25" s="80"/>
      <c r="H25" s="80">
        <f t="shared" si="15"/>
        <v>10733589</v>
      </c>
      <c r="I25" s="79">
        <v>9471366</v>
      </c>
      <c r="J25" s="81">
        <f t="shared" si="1"/>
        <v>0.13326726049864401</v>
      </c>
      <c r="K25" s="79">
        <v>0</v>
      </c>
      <c r="L25" s="80">
        <f t="shared" si="2"/>
        <v>10733589</v>
      </c>
      <c r="M25" s="80">
        <f t="shared" si="3"/>
        <v>1295.3884866039102</v>
      </c>
      <c r="N25" s="80">
        <f t="shared" si="4"/>
        <v>866.67378711078925</v>
      </c>
      <c r="O25" s="80">
        <f t="shared" si="5"/>
        <v>866.67378711078925</v>
      </c>
      <c r="P25" s="80">
        <f t="shared" si="6"/>
        <v>759.92158730158735</v>
      </c>
      <c r="Q25" s="80">
        <f t="shared" si="7"/>
        <v>759.92158730158735</v>
      </c>
      <c r="R25" s="80">
        <f t="shared" si="8"/>
        <v>428.71469949312092</v>
      </c>
      <c r="S25" s="80">
        <f t="shared" si="9"/>
        <v>59.899831040308953</v>
      </c>
      <c r="T25" s="80">
        <f t="shared" si="10"/>
        <v>186.35026649768224</v>
      </c>
      <c r="U25" s="80">
        <f t="shared" si="11"/>
        <v>124.67679994444347</v>
      </c>
      <c r="V25" s="80">
        <f t="shared" si="12"/>
        <v>124.67679994444347</v>
      </c>
      <c r="W25" s="80">
        <f t="shared" si="13"/>
        <v>61.673466553238768</v>
      </c>
      <c r="X25" s="80">
        <f t="shared" si="14"/>
        <v>8.6169898782964989</v>
      </c>
      <c r="Y25" s="82"/>
      <c r="Z25" s="89">
        <v>57599</v>
      </c>
    </row>
    <row r="26" spans="1:26" ht="15" customHeight="1">
      <c r="A26" s="77" t="s">
        <v>39</v>
      </c>
      <c r="B26" s="91">
        <v>14325</v>
      </c>
      <c r="C26" s="88"/>
      <c r="D26" s="79">
        <v>20612681</v>
      </c>
      <c r="E26" s="79">
        <v>1118375</v>
      </c>
      <c r="F26" s="79">
        <v>3799140</v>
      </c>
      <c r="G26" s="80"/>
      <c r="H26" s="80">
        <f t="shared" si="15"/>
        <v>25530196</v>
      </c>
      <c r="I26" s="79">
        <v>23906925</v>
      </c>
      <c r="J26" s="81">
        <f t="shared" si="1"/>
        <v>6.7899614860547727E-2</v>
      </c>
      <c r="K26" s="80"/>
      <c r="L26" s="80">
        <f t="shared" si="2"/>
        <v>25530196</v>
      </c>
      <c r="M26" s="80">
        <f t="shared" si="3"/>
        <v>1782.212635253054</v>
      </c>
      <c r="N26" s="80">
        <f t="shared" si="4"/>
        <v>1438.9306108202443</v>
      </c>
      <c r="O26" s="80">
        <f t="shared" si="5"/>
        <v>1438.9306108202443</v>
      </c>
      <c r="P26" s="80">
        <f t="shared" si="6"/>
        <v>1438.9306108202443</v>
      </c>
      <c r="Q26" s="80">
        <f t="shared" si="7"/>
        <v>1438.9306108202443</v>
      </c>
      <c r="R26" s="80">
        <f t="shared" si="8"/>
        <v>343.28202443280975</v>
      </c>
      <c r="S26" s="80">
        <f t="shared" si="9"/>
        <v>265.21047120418848</v>
      </c>
      <c r="T26" s="80">
        <f t="shared" si="10"/>
        <v>243.05213252094441</v>
      </c>
      <c r="U26" s="80">
        <f t="shared" si="11"/>
        <v>196.23649086062451</v>
      </c>
      <c r="V26" s="80">
        <f t="shared" si="12"/>
        <v>196.23649086062451</v>
      </c>
      <c r="W26" s="80">
        <f t="shared" si="13"/>
        <v>46.815641660319876</v>
      </c>
      <c r="X26" s="80">
        <f t="shared" si="14"/>
        <v>36.168507235338922</v>
      </c>
      <c r="Y26" s="82" t="s">
        <v>145</v>
      </c>
      <c r="Z26" s="83">
        <v>105040</v>
      </c>
    </row>
    <row r="27" spans="1:26" ht="15" customHeight="1">
      <c r="A27" s="77" t="s">
        <v>40</v>
      </c>
      <c r="B27" s="91">
        <v>50780</v>
      </c>
      <c r="C27" s="87">
        <v>1042</v>
      </c>
      <c r="D27" s="79">
        <v>77894329</v>
      </c>
      <c r="E27" s="79">
        <v>9600000</v>
      </c>
      <c r="F27" s="79">
        <v>14597378</v>
      </c>
      <c r="G27" s="79">
        <v>0</v>
      </c>
      <c r="H27" s="80">
        <f t="shared" si="15"/>
        <v>102091707</v>
      </c>
      <c r="I27" s="79">
        <v>97919697</v>
      </c>
      <c r="J27" s="81">
        <f t="shared" si="1"/>
        <v>4.2606443114300077E-2</v>
      </c>
      <c r="K27" s="79">
        <v>0</v>
      </c>
      <c r="L27" s="80">
        <f t="shared" si="2"/>
        <v>102091707</v>
      </c>
      <c r="M27" s="80">
        <f t="shared" si="3"/>
        <v>2010.4707955888146</v>
      </c>
      <c r="N27" s="80">
        <f t="shared" si="4"/>
        <v>1533.9568530917684</v>
      </c>
      <c r="O27" s="80">
        <f t="shared" si="5"/>
        <v>1533.9568530917684</v>
      </c>
      <c r="P27" s="80">
        <f t="shared" si="6"/>
        <v>1503.1131372776042</v>
      </c>
      <c r="Q27" s="80">
        <f t="shared" si="7"/>
        <v>1503.1131372776042</v>
      </c>
      <c r="R27" s="80">
        <f t="shared" si="8"/>
        <v>476.51394249704606</v>
      </c>
      <c r="S27" s="80">
        <f t="shared" si="9"/>
        <v>287.46313509255612</v>
      </c>
      <c r="T27" s="80">
        <f t="shared" si="10"/>
        <v>308.20324047239529</v>
      </c>
      <c r="U27" s="80">
        <f t="shared" si="11"/>
        <v>235.15411111916148</v>
      </c>
      <c r="V27" s="80">
        <f t="shared" si="12"/>
        <v>235.15411111916148</v>
      </c>
      <c r="W27" s="80">
        <f t="shared" si="13"/>
        <v>73.049129353233837</v>
      </c>
      <c r="X27" s="80">
        <f t="shared" si="14"/>
        <v>44.067822296285563</v>
      </c>
      <c r="Y27" s="82" t="s">
        <v>146</v>
      </c>
      <c r="Z27" s="83">
        <v>331248</v>
      </c>
    </row>
    <row r="28" spans="1:26" ht="15" customHeight="1">
      <c r="A28" s="77" t="s">
        <v>41</v>
      </c>
      <c r="B28" s="91">
        <v>3933</v>
      </c>
      <c r="C28" s="87">
        <v>23</v>
      </c>
      <c r="D28" s="79">
        <v>9503189</v>
      </c>
      <c r="E28" s="79">
        <v>1000000</v>
      </c>
      <c r="F28" s="79">
        <v>0</v>
      </c>
      <c r="G28" s="79">
        <v>0</v>
      </c>
      <c r="H28" s="80">
        <f t="shared" si="15"/>
        <v>10503189</v>
      </c>
      <c r="I28" s="79">
        <v>11002478</v>
      </c>
      <c r="J28" s="81">
        <f t="shared" si="1"/>
        <v>-4.5379686285216839E-2</v>
      </c>
      <c r="K28" s="79">
        <v>0</v>
      </c>
      <c r="L28" s="80">
        <f t="shared" si="2"/>
        <v>10503189</v>
      </c>
      <c r="M28" s="80">
        <f t="shared" si="3"/>
        <v>2670.5286041189929</v>
      </c>
      <c r="N28" s="80">
        <f t="shared" si="4"/>
        <v>2416.2697686244596</v>
      </c>
      <c r="O28" s="80">
        <f t="shared" si="5"/>
        <v>2416.2697686244596</v>
      </c>
      <c r="P28" s="80">
        <f t="shared" si="6"/>
        <v>2402.2216885743173</v>
      </c>
      <c r="Q28" s="80">
        <f t="shared" si="7"/>
        <v>2402.2216885743173</v>
      </c>
      <c r="R28" s="80">
        <f t="shared" si="8"/>
        <v>254.25883549453343</v>
      </c>
      <c r="S28" s="80">
        <f t="shared" si="9"/>
        <v>0</v>
      </c>
      <c r="T28" s="80">
        <f t="shared" si="10"/>
        <v>413.73942330418339</v>
      </c>
      <c r="U28" s="80">
        <f t="shared" si="11"/>
        <v>374.34763255337589</v>
      </c>
      <c r="V28" s="80">
        <f t="shared" si="12"/>
        <v>374.34763255337589</v>
      </c>
      <c r="W28" s="80">
        <f t="shared" si="13"/>
        <v>39.39179075080753</v>
      </c>
      <c r="X28" s="80">
        <f t="shared" si="14"/>
        <v>0</v>
      </c>
      <c r="Y28" s="82" t="s">
        <v>147</v>
      </c>
      <c r="Z28" s="83">
        <v>25386</v>
      </c>
    </row>
    <row r="29" spans="1:26" ht="15" customHeight="1">
      <c r="A29" s="77" t="s">
        <v>42</v>
      </c>
      <c r="B29" s="91">
        <v>4992</v>
      </c>
      <c r="C29" s="88"/>
      <c r="D29" s="79">
        <v>21794717</v>
      </c>
      <c r="E29" s="79">
        <v>250000</v>
      </c>
      <c r="F29" s="79">
        <v>10896407</v>
      </c>
      <c r="G29" s="79">
        <v>500000</v>
      </c>
      <c r="H29" s="80">
        <f t="shared" si="15"/>
        <v>33441124</v>
      </c>
      <c r="I29" s="79">
        <v>32710743</v>
      </c>
      <c r="J29" s="81">
        <f t="shared" si="1"/>
        <v>2.2328474776620023E-2</v>
      </c>
      <c r="K29" s="80"/>
      <c r="L29" s="80">
        <f t="shared" si="2"/>
        <v>33441124</v>
      </c>
      <c r="M29" s="80">
        <f t="shared" si="3"/>
        <v>6698.9431089743593</v>
      </c>
      <c r="N29" s="80">
        <f t="shared" si="4"/>
        <v>4365.9288862179483</v>
      </c>
      <c r="O29" s="80">
        <f t="shared" si="5"/>
        <v>4365.9288862179483</v>
      </c>
      <c r="P29" s="80">
        <f t="shared" si="6"/>
        <v>4365.9288862179483</v>
      </c>
      <c r="Q29" s="80">
        <f t="shared" si="7"/>
        <v>4365.9288862179483</v>
      </c>
      <c r="R29" s="80">
        <f t="shared" si="8"/>
        <v>2333.0142227564102</v>
      </c>
      <c r="S29" s="80">
        <f t="shared" si="9"/>
        <v>2182.7738381410259</v>
      </c>
      <c r="T29" s="80">
        <f t="shared" si="10"/>
        <v>942.1361881955205</v>
      </c>
      <c r="U29" s="80">
        <f t="shared" si="11"/>
        <v>614.02217213692074</v>
      </c>
      <c r="V29" s="80">
        <f t="shared" si="12"/>
        <v>614.02217213692074</v>
      </c>
      <c r="W29" s="80">
        <f t="shared" si="13"/>
        <v>328.11401605859982</v>
      </c>
      <c r="X29" s="80">
        <f t="shared" si="14"/>
        <v>306.98427947598253</v>
      </c>
      <c r="Y29" s="82" t="s">
        <v>143</v>
      </c>
      <c r="Z29" s="83">
        <v>35495</v>
      </c>
    </row>
    <row r="30" spans="1:26" ht="15" customHeight="1">
      <c r="A30" s="77" t="s">
        <v>43</v>
      </c>
      <c r="B30" s="91">
        <v>25131</v>
      </c>
      <c r="C30" s="87">
        <v>156</v>
      </c>
      <c r="D30" s="94">
        <v>28704752</v>
      </c>
      <c r="E30" s="94">
        <v>1788220</v>
      </c>
      <c r="F30" s="94">
        <v>10059295</v>
      </c>
      <c r="G30" s="94">
        <v>2637319</v>
      </c>
      <c r="H30" s="93">
        <f t="shared" si="15"/>
        <v>43189586</v>
      </c>
      <c r="I30" s="94">
        <v>46002822</v>
      </c>
      <c r="J30" s="81">
        <f t="shared" si="1"/>
        <v>-6.1153552710309818E-2</v>
      </c>
      <c r="K30" s="94">
        <v>0</v>
      </c>
      <c r="L30" s="93">
        <f t="shared" si="2"/>
        <v>43189586</v>
      </c>
      <c r="M30" s="80">
        <f t="shared" si="3"/>
        <v>1718.5780908041861</v>
      </c>
      <c r="N30" s="80">
        <f t="shared" si="4"/>
        <v>1142.2049261867812</v>
      </c>
      <c r="O30" s="80">
        <f t="shared" si="5"/>
        <v>1142.2049261867812</v>
      </c>
      <c r="P30" s="80">
        <f t="shared" si="6"/>
        <v>1135.1584608692212</v>
      </c>
      <c r="Q30" s="80">
        <f t="shared" si="7"/>
        <v>1135.1584608692212</v>
      </c>
      <c r="R30" s="80">
        <f t="shared" si="8"/>
        <v>576.37316461740477</v>
      </c>
      <c r="S30" s="80">
        <f t="shared" si="9"/>
        <v>400.27436234133143</v>
      </c>
      <c r="T30" s="80">
        <f t="shared" si="10"/>
        <v>261.84076000630512</v>
      </c>
      <c r="U30" s="80">
        <f t="shared" si="11"/>
        <v>174.02514762407091</v>
      </c>
      <c r="V30" s="80">
        <f t="shared" si="12"/>
        <v>174.02514762407091</v>
      </c>
      <c r="W30" s="80">
        <f t="shared" si="13"/>
        <v>87.815612382234193</v>
      </c>
      <c r="X30" s="80">
        <f t="shared" si="14"/>
        <v>60.985383095073537</v>
      </c>
      <c r="Y30" s="96" t="s">
        <v>144</v>
      </c>
      <c r="Z30" s="83">
        <v>164946</v>
      </c>
    </row>
    <row r="31" spans="1:26" ht="15" customHeight="1">
      <c r="A31" s="77" t="s">
        <v>44</v>
      </c>
      <c r="B31" s="91">
        <v>6345</v>
      </c>
      <c r="C31" s="88"/>
      <c r="D31" s="79">
        <v>10182445</v>
      </c>
      <c r="E31" s="79">
        <v>1306800</v>
      </c>
      <c r="F31" s="79">
        <v>6434121</v>
      </c>
      <c r="G31" s="79">
        <v>100000</v>
      </c>
      <c r="H31" s="80">
        <f t="shared" si="15"/>
        <v>18023366</v>
      </c>
      <c r="I31" s="79">
        <v>11023466</v>
      </c>
      <c r="J31" s="81">
        <f t="shared" si="1"/>
        <v>0.63499991744883144</v>
      </c>
      <c r="K31" s="80"/>
      <c r="L31" s="80">
        <f t="shared" si="2"/>
        <v>18023366</v>
      </c>
      <c r="M31" s="80">
        <f t="shared" si="3"/>
        <v>2840.5620173364855</v>
      </c>
      <c r="N31" s="80">
        <f t="shared" si="4"/>
        <v>1604.7982663514579</v>
      </c>
      <c r="O31" s="80">
        <f t="shared" si="5"/>
        <v>1604.7982663514579</v>
      </c>
      <c r="P31" s="80">
        <f t="shared" si="6"/>
        <v>1604.7982663514579</v>
      </c>
      <c r="Q31" s="80">
        <f t="shared" si="7"/>
        <v>1604.7982663514579</v>
      </c>
      <c r="R31" s="80">
        <f t="shared" si="8"/>
        <v>1235.7637509850276</v>
      </c>
      <c r="S31" s="80">
        <f t="shared" si="9"/>
        <v>1014.0458628841608</v>
      </c>
      <c r="T31" s="80">
        <f t="shared" si="10"/>
        <v>434.60167345856138</v>
      </c>
      <c r="U31" s="80">
        <f t="shared" si="11"/>
        <v>245.53169684840009</v>
      </c>
      <c r="V31" s="80">
        <f t="shared" si="12"/>
        <v>245.53169684840009</v>
      </c>
      <c r="W31" s="80">
        <f t="shared" si="13"/>
        <v>189.06997661016132</v>
      </c>
      <c r="X31" s="80">
        <f t="shared" si="14"/>
        <v>155.14747654987823</v>
      </c>
      <c r="Y31" s="82"/>
      <c r="Z31" s="83">
        <v>41471</v>
      </c>
    </row>
    <row r="32" spans="1:26" ht="15" customHeight="1">
      <c r="A32" s="77" t="s">
        <v>45</v>
      </c>
      <c r="B32" s="91">
        <v>9952</v>
      </c>
      <c r="C32" s="88"/>
      <c r="D32" s="79">
        <v>9553920</v>
      </c>
      <c r="E32" s="79">
        <v>250000</v>
      </c>
      <c r="F32" s="79"/>
      <c r="G32" s="79">
        <v>731000</v>
      </c>
      <c r="H32" s="80">
        <f t="shared" si="15"/>
        <v>10534920</v>
      </c>
      <c r="I32" s="79">
        <v>11936581</v>
      </c>
      <c r="J32" s="81">
        <f t="shared" si="1"/>
        <v>-0.11742566820432082</v>
      </c>
      <c r="K32" s="80"/>
      <c r="L32" s="80">
        <f t="shared" si="2"/>
        <v>10534920</v>
      </c>
      <c r="M32" s="80">
        <f t="shared" si="3"/>
        <v>1058.5731511254019</v>
      </c>
      <c r="N32" s="80">
        <f t="shared" si="4"/>
        <v>960</v>
      </c>
      <c r="O32" s="80">
        <f t="shared" si="5"/>
        <v>960</v>
      </c>
      <c r="P32" s="80">
        <f t="shared" si="6"/>
        <v>960</v>
      </c>
      <c r="Q32" s="80">
        <f t="shared" si="7"/>
        <v>960</v>
      </c>
      <c r="R32" s="80">
        <f t="shared" si="8"/>
        <v>98.573151125401935</v>
      </c>
      <c r="S32" s="80">
        <f t="shared" si="9"/>
        <v>0</v>
      </c>
      <c r="T32" s="80">
        <f t="shared" si="10"/>
        <v>174.28358727480273</v>
      </c>
      <c r="U32" s="80">
        <f t="shared" si="11"/>
        <v>158.05449401955431</v>
      </c>
      <c r="V32" s="80">
        <f t="shared" si="12"/>
        <v>158.05449401955431</v>
      </c>
      <c r="W32" s="80">
        <f t="shared" si="13"/>
        <v>16.229093255248401</v>
      </c>
      <c r="X32" s="80">
        <f t="shared" si="14"/>
        <v>0</v>
      </c>
      <c r="Y32" s="82"/>
      <c r="Z32" s="83">
        <v>60447</v>
      </c>
    </row>
    <row r="33" spans="1:26" ht="15" customHeight="1">
      <c r="A33" s="77" t="s">
        <v>46</v>
      </c>
      <c r="B33" s="91">
        <v>34168</v>
      </c>
      <c r="C33" s="87">
        <v>5973</v>
      </c>
      <c r="D33" s="79">
        <v>122214356</v>
      </c>
      <c r="E33" s="79">
        <v>1370000</v>
      </c>
      <c r="F33" s="80">
        <v>30160166</v>
      </c>
      <c r="G33" s="79">
        <v>0</v>
      </c>
      <c r="H33" s="80">
        <f t="shared" si="15"/>
        <v>153744522</v>
      </c>
      <c r="I33" s="79">
        <v>150347818</v>
      </c>
      <c r="J33" s="81">
        <f t="shared" si="1"/>
        <v>2.2592306594033842E-2</v>
      </c>
      <c r="K33" s="80"/>
      <c r="L33" s="80">
        <f t="shared" si="2"/>
        <v>153744522</v>
      </c>
      <c r="M33" s="80">
        <f t="shared" si="3"/>
        <v>4499.6640716459842</v>
      </c>
      <c r="N33" s="80">
        <f t="shared" si="4"/>
        <v>3576.8659564504801</v>
      </c>
      <c r="O33" s="80">
        <f t="shared" si="5"/>
        <v>3576.8659564504801</v>
      </c>
      <c r="P33" s="80">
        <f t="shared" si="6"/>
        <v>3044.6265912657882</v>
      </c>
      <c r="Q33" s="80">
        <f t="shared" si="7"/>
        <v>3044.6265912657882</v>
      </c>
      <c r="R33" s="80">
        <f t="shared" si="8"/>
        <v>922.79811519550458</v>
      </c>
      <c r="S33" s="80">
        <f t="shared" si="9"/>
        <v>882.70211894169984</v>
      </c>
      <c r="T33" s="80">
        <f t="shared" si="10"/>
        <v>516.24863420088582</v>
      </c>
      <c r="U33" s="80">
        <f t="shared" si="11"/>
        <v>410.37556033860403</v>
      </c>
      <c r="V33" s="80">
        <f t="shared" si="12"/>
        <v>410.37556033860403</v>
      </c>
      <c r="W33" s="80">
        <f t="shared" si="13"/>
        <v>105.87307386228179</v>
      </c>
      <c r="X33" s="80">
        <f t="shared" si="14"/>
        <v>101.27284082857921</v>
      </c>
      <c r="Y33" s="82" t="s">
        <v>148</v>
      </c>
      <c r="Z33" s="83">
        <v>297811</v>
      </c>
    </row>
    <row r="34" spans="1:26" ht="15" customHeight="1">
      <c r="A34" s="77" t="s">
        <v>47</v>
      </c>
      <c r="B34" s="91">
        <v>7780</v>
      </c>
      <c r="C34" s="87">
        <v>1420</v>
      </c>
      <c r="D34" s="79">
        <v>9170115</v>
      </c>
      <c r="E34" s="79">
        <v>750000</v>
      </c>
      <c r="F34" s="79">
        <v>951775</v>
      </c>
      <c r="G34" s="79">
        <v>0</v>
      </c>
      <c r="H34" s="80">
        <f t="shared" si="15"/>
        <v>10871890</v>
      </c>
      <c r="I34" s="79">
        <v>10509905</v>
      </c>
      <c r="J34" s="81">
        <f t="shared" si="1"/>
        <v>3.4442271362110317E-2</v>
      </c>
      <c r="K34" s="79">
        <v>0</v>
      </c>
      <c r="L34" s="80">
        <f t="shared" si="2"/>
        <v>10871890</v>
      </c>
      <c r="M34" s="80">
        <f t="shared" si="3"/>
        <v>1397.4151670951157</v>
      </c>
      <c r="N34" s="80">
        <f t="shared" si="4"/>
        <v>1178.6780205655527</v>
      </c>
      <c r="O34" s="80">
        <f t="shared" si="5"/>
        <v>1178.6780205655527</v>
      </c>
      <c r="P34" s="80">
        <f t="shared" si="6"/>
        <v>996.75163043478256</v>
      </c>
      <c r="Q34" s="80">
        <f t="shared" si="7"/>
        <v>996.75163043478256</v>
      </c>
      <c r="R34" s="80">
        <f t="shared" si="8"/>
        <v>218.73714652956298</v>
      </c>
      <c r="S34" s="80">
        <f t="shared" si="9"/>
        <v>122.33611825192801</v>
      </c>
      <c r="T34" s="80">
        <f t="shared" si="10"/>
        <v>196.3001950021667</v>
      </c>
      <c r="U34" s="80">
        <f t="shared" si="11"/>
        <v>165.57336053733931</v>
      </c>
      <c r="V34" s="80">
        <f t="shared" si="12"/>
        <v>165.57336053733931</v>
      </c>
      <c r="W34" s="80">
        <f t="shared" si="13"/>
        <v>30.726834464827387</v>
      </c>
      <c r="X34" s="80">
        <f t="shared" si="14"/>
        <v>17.185017333525927</v>
      </c>
      <c r="Y34" s="82">
        <v>0</v>
      </c>
      <c r="Z34" s="83">
        <v>55384</v>
      </c>
    </row>
    <row r="35" spans="1:26" ht="15" customHeight="1">
      <c r="A35" s="77" t="s">
        <v>48</v>
      </c>
      <c r="B35" s="91">
        <v>54471</v>
      </c>
      <c r="C35" s="87">
        <v>3042</v>
      </c>
      <c r="D35" s="79">
        <v>110378008</v>
      </c>
      <c r="E35" s="79">
        <v>7877913</v>
      </c>
      <c r="F35" s="79">
        <v>41863723</v>
      </c>
      <c r="G35" s="80"/>
      <c r="H35" s="80">
        <f t="shared" si="15"/>
        <v>160119644</v>
      </c>
      <c r="I35" s="79">
        <v>158748528</v>
      </c>
      <c r="J35" s="81">
        <f t="shared" si="1"/>
        <v>8.6370312674647291E-3</v>
      </c>
      <c r="K35" s="80"/>
      <c r="L35" s="80">
        <f t="shared" si="2"/>
        <v>160119644</v>
      </c>
      <c r="M35" s="80">
        <f t="shared" si="3"/>
        <v>2939.5392777808374</v>
      </c>
      <c r="N35" s="80">
        <f t="shared" si="4"/>
        <v>2026.3627985533587</v>
      </c>
      <c r="O35" s="80">
        <f t="shared" si="5"/>
        <v>2026.3627985533587</v>
      </c>
      <c r="P35" s="80">
        <f t="shared" si="6"/>
        <v>1919.1836280493105</v>
      </c>
      <c r="Q35" s="80">
        <f t="shared" si="7"/>
        <v>1919.1836280493105</v>
      </c>
      <c r="R35" s="80">
        <f t="shared" si="8"/>
        <v>913.17647922747881</v>
      </c>
      <c r="S35" s="80">
        <f t="shared" si="9"/>
        <v>768.55065998421173</v>
      </c>
      <c r="T35" s="80">
        <f t="shared" si="10"/>
        <v>435.26267230997991</v>
      </c>
      <c r="U35" s="80">
        <f t="shared" si="11"/>
        <v>300.04704935724402</v>
      </c>
      <c r="V35" s="80">
        <f t="shared" si="12"/>
        <v>300.04704935724402</v>
      </c>
      <c r="W35" s="80">
        <f t="shared" si="13"/>
        <v>135.21562295273588</v>
      </c>
      <c r="X35" s="80">
        <f t="shared" si="14"/>
        <v>113.80062739725282</v>
      </c>
      <c r="Y35" s="82" t="s">
        <v>143</v>
      </c>
      <c r="Z35" s="83">
        <v>367869</v>
      </c>
    </row>
    <row r="36" spans="1:26" ht="15" customHeight="1">
      <c r="A36" s="97" t="s">
        <v>49</v>
      </c>
      <c r="B36" s="98">
        <v>8668</v>
      </c>
      <c r="C36" s="78">
        <v>224</v>
      </c>
      <c r="D36" s="99">
        <v>14318841</v>
      </c>
      <c r="E36" s="99">
        <v>1100000</v>
      </c>
      <c r="F36" s="99">
        <v>8436149</v>
      </c>
      <c r="G36" s="99">
        <v>2900000</v>
      </c>
      <c r="H36" s="100">
        <f t="shared" si="15"/>
        <v>26754990</v>
      </c>
      <c r="I36" s="99">
        <v>23262455</v>
      </c>
      <c r="J36" s="81">
        <f t="shared" si="1"/>
        <v>0.15013613137564372</v>
      </c>
      <c r="K36" s="99">
        <v>0</v>
      </c>
      <c r="L36" s="100">
        <f t="shared" si="2"/>
        <v>26754990</v>
      </c>
      <c r="M36" s="80">
        <f t="shared" si="3"/>
        <v>3086.6393631748961</v>
      </c>
      <c r="N36" s="80">
        <f t="shared" si="4"/>
        <v>1651.919820027688</v>
      </c>
      <c r="O36" s="80">
        <f t="shared" si="5"/>
        <v>1651.919820027688</v>
      </c>
      <c r="P36" s="80">
        <f t="shared" si="6"/>
        <v>1610.3060053981108</v>
      </c>
      <c r="Q36" s="80">
        <f t="shared" si="7"/>
        <v>1610.3060053981108</v>
      </c>
      <c r="R36" s="80">
        <f t="shared" si="8"/>
        <v>1434.719543147208</v>
      </c>
      <c r="S36" s="80">
        <f t="shared" si="9"/>
        <v>973.25207660359945</v>
      </c>
      <c r="T36" s="80">
        <f t="shared" si="10"/>
        <v>419.10758482408596</v>
      </c>
      <c r="U36" s="80">
        <f t="shared" si="11"/>
        <v>224.29964911181429</v>
      </c>
      <c r="V36" s="80">
        <f t="shared" si="12"/>
        <v>224.29964911181429</v>
      </c>
      <c r="W36" s="80">
        <f t="shared" si="13"/>
        <v>194.8079357122717</v>
      </c>
      <c r="X36" s="80">
        <f t="shared" si="14"/>
        <v>132.14933111939598</v>
      </c>
      <c r="Y36" s="101"/>
      <c r="Z36" s="89">
        <v>63838</v>
      </c>
    </row>
    <row r="37" spans="1:26" ht="15" customHeight="1">
      <c r="A37" s="77" t="s">
        <v>50</v>
      </c>
      <c r="B37" s="91">
        <v>31442</v>
      </c>
      <c r="C37" s="87">
        <v>2569</v>
      </c>
      <c r="D37" s="79">
        <v>44918460</v>
      </c>
      <c r="E37" s="79">
        <v>1227000</v>
      </c>
      <c r="F37" s="79">
        <v>15791048</v>
      </c>
      <c r="G37" s="80"/>
      <c r="H37" s="80">
        <f t="shared" si="15"/>
        <v>61936508</v>
      </c>
      <c r="I37" s="79">
        <v>58275090</v>
      </c>
      <c r="J37" s="81">
        <f t="shared" si="1"/>
        <v>6.2829898675403159E-2</v>
      </c>
      <c r="K37" s="80"/>
      <c r="L37" s="79">
        <v>58759414</v>
      </c>
      <c r="M37" s="80">
        <f t="shared" si="3"/>
        <v>1868.8192226957572</v>
      </c>
      <c r="N37" s="80">
        <f t="shared" si="4"/>
        <v>1428.6133197633737</v>
      </c>
      <c r="O37" s="80">
        <f t="shared" si="5"/>
        <v>1428.6133197633737</v>
      </c>
      <c r="P37" s="80">
        <f t="shared" si="6"/>
        <v>1320.7038899179677</v>
      </c>
      <c r="Q37" s="80">
        <f t="shared" si="7"/>
        <v>1320.7038899179677</v>
      </c>
      <c r="R37" s="80">
        <f t="shared" si="8"/>
        <v>541.25208320081424</v>
      </c>
      <c r="S37" s="80">
        <f t="shared" si="9"/>
        <v>502.22784810126581</v>
      </c>
      <c r="T37" s="80">
        <f t="shared" si="10"/>
        <v>277.22981618479656</v>
      </c>
      <c r="U37" s="80">
        <f t="shared" si="11"/>
        <v>211.92751188948441</v>
      </c>
      <c r="V37" s="80">
        <f t="shared" si="12"/>
        <v>211.92751188948441</v>
      </c>
      <c r="W37" s="80">
        <f t="shared" si="13"/>
        <v>80.29199063939005</v>
      </c>
      <c r="X37" s="80">
        <f t="shared" si="14"/>
        <v>74.502944062806677</v>
      </c>
      <c r="Y37" s="82" t="s">
        <v>149</v>
      </c>
      <c r="Z37" s="83">
        <v>211952</v>
      </c>
    </row>
    <row r="38" spans="1:26" ht="15" customHeight="1">
      <c r="A38" s="77" t="s">
        <v>51</v>
      </c>
      <c r="B38" s="91">
        <v>1657</v>
      </c>
      <c r="C38" s="88"/>
      <c r="D38" s="79">
        <v>2708000</v>
      </c>
      <c r="E38" s="79">
        <v>200000</v>
      </c>
      <c r="F38" s="79">
        <v>518452</v>
      </c>
      <c r="G38" s="80"/>
      <c r="H38" s="80">
        <f t="shared" si="15"/>
        <v>3426452</v>
      </c>
      <c r="I38" s="79">
        <v>3639062</v>
      </c>
      <c r="J38" s="81">
        <f t="shared" si="1"/>
        <v>-5.8424396176816995E-2</v>
      </c>
      <c r="K38" s="80"/>
      <c r="L38" s="80">
        <f t="shared" ref="L38:L91" si="16">H38+K38</f>
        <v>3426452</v>
      </c>
      <c r="M38" s="80">
        <f t="shared" si="3"/>
        <v>2067.864815932408</v>
      </c>
      <c r="N38" s="80">
        <f t="shared" si="4"/>
        <v>1634.2788171394086</v>
      </c>
      <c r="O38" s="80">
        <f t="shared" si="5"/>
        <v>1634.2788171394086</v>
      </c>
      <c r="P38" s="80">
        <f t="shared" si="6"/>
        <v>1634.2788171394086</v>
      </c>
      <c r="Q38" s="80">
        <f t="shared" si="7"/>
        <v>1634.2788171394086</v>
      </c>
      <c r="R38" s="80">
        <f t="shared" si="8"/>
        <v>433.58599879299942</v>
      </c>
      <c r="S38" s="80">
        <f t="shared" si="9"/>
        <v>312.88593844296923</v>
      </c>
      <c r="T38" s="80">
        <f t="shared" si="10"/>
        <v>286.8283944416541</v>
      </c>
      <c r="U38" s="80">
        <f t="shared" si="11"/>
        <v>226.6867570734974</v>
      </c>
      <c r="V38" s="80">
        <f t="shared" si="12"/>
        <v>226.6867570734974</v>
      </c>
      <c r="W38" s="80">
        <f t="shared" si="13"/>
        <v>60.141637368156708</v>
      </c>
      <c r="X38" s="80">
        <f t="shared" si="14"/>
        <v>43.399631675874772</v>
      </c>
      <c r="Y38" s="82"/>
      <c r="Z38" s="83">
        <v>11946</v>
      </c>
    </row>
    <row r="39" spans="1:26" ht="15" customHeight="1">
      <c r="A39" s="77" t="s">
        <v>52</v>
      </c>
      <c r="B39" s="91">
        <v>1190</v>
      </c>
      <c r="C39" s="87">
        <v>0</v>
      </c>
      <c r="D39" s="79">
        <v>570000</v>
      </c>
      <c r="E39" s="79">
        <v>16500</v>
      </c>
      <c r="F39" s="79">
        <v>0</v>
      </c>
      <c r="G39" s="79">
        <v>0</v>
      </c>
      <c r="H39" s="80">
        <f t="shared" si="15"/>
        <v>586500</v>
      </c>
      <c r="I39" s="79">
        <v>994893</v>
      </c>
      <c r="J39" s="81">
        <f t="shared" si="1"/>
        <v>-0.41048936920854806</v>
      </c>
      <c r="K39" s="79">
        <v>0</v>
      </c>
      <c r="L39" s="80">
        <f t="shared" si="16"/>
        <v>586500</v>
      </c>
      <c r="M39" s="80">
        <f t="shared" si="3"/>
        <v>492.85714285714283</v>
      </c>
      <c r="N39" s="80">
        <f t="shared" si="4"/>
        <v>478.99159663865544</v>
      </c>
      <c r="O39" s="80">
        <f t="shared" si="5"/>
        <v>478.99159663865544</v>
      </c>
      <c r="P39" s="80">
        <f t="shared" si="6"/>
        <v>478.99159663865544</v>
      </c>
      <c r="Q39" s="80">
        <f t="shared" si="7"/>
        <v>478.99159663865544</v>
      </c>
      <c r="R39" s="80">
        <f t="shared" si="8"/>
        <v>13.865546218487395</v>
      </c>
      <c r="S39" s="80">
        <f t="shared" si="9"/>
        <v>0</v>
      </c>
      <c r="T39" s="80">
        <f t="shared" si="10"/>
        <v>65.898876404494388</v>
      </c>
      <c r="U39" s="80">
        <f t="shared" si="11"/>
        <v>64.044943820224717</v>
      </c>
      <c r="V39" s="80">
        <f t="shared" si="12"/>
        <v>64.044943820224717</v>
      </c>
      <c r="W39" s="80">
        <f t="shared" si="13"/>
        <v>1.853932584269663</v>
      </c>
      <c r="X39" s="80">
        <f t="shared" si="14"/>
        <v>0</v>
      </c>
      <c r="Y39" s="82" t="s">
        <v>150</v>
      </c>
      <c r="Z39" s="83">
        <v>8900</v>
      </c>
    </row>
    <row r="40" spans="1:26" ht="15" customHeight="1">
      <c r="A40" s="77" t="s">
        <v>53</v>
      </c>
      <c r="B40" s="91">
        <v>8051</v>
      </c>
      <c r="C40" s="87">
        <v>939</v>
      </c>
      <c r="D40" s="79">
        <v>12385287</v>
      </c>
      <c r="E40" s="79">
        <v>1259378</v>
      </c>
      <c r="F40" s="80">
        <f>4547140+2015571+76000+94074+75302</f>
        <v>6808087</v>
      </c>
      <c r="G40" s="79">
        <v>0</v>
      </c>
      <c r="H40" s="80">
        <f t="shared" si="15"/>
        <v>20452752</v>
      </c>
      <c r="I40" s="79">
        <v>20164598</v>
      </c>
      <c r="J40" s="81">
        <f t="shared" si="1"/>
        <v>1.4290093955753544E-2</v>
      </c>
      <c r="K40" s="80"/>
      <c r="L40" s="80">
        <f t="shared" si="16"/>
        <v>20452752</v>
      </c>
      <c r="M40" s="80">
        <f t="shared" si="3"/>
        <v>2540.3989566513478</v>
      </c>
      <c r="N40" s="80">
        <f t="shared" si="4"/>
        <v>1538.3538690845858</v>
      </c>
      <c r="O40" s="80">
        <f t="shared" si="5"/>
        <v>1538.3538690845858</v>
      </c>
      <c r="P40" s="80">
        <f t="shared" si="6"/>
        <v>1377.6737486095662</v>
      </c>
      <c r="Q40" s="80">
        <f t="shared" si="7"/>
        <v>1377.6737486095662</v>
      </c>
      <c r="R40" s="80">
        <f t="shared" si="8"/>
        <v>1002.0450875667619</v>
      </c>
      <c r="S40" s="80">
        <f t="shared" si="9"/>
        <v>845.62004719910567</v>
      </c>
      <c r="T40" s="80">
        <f t="shared" si="10"/>
        <v>350.96355274898758</v>
      </c>
      <c r="U40" s="80">
        <f t="shared" si="11"/>
        <v>212.52809046605807</v>
      </c>
      <c r="V40" s="80">
        <f t="shared" si="12"/>
        <v>212.52809046605807</v>
      </c>
      <c r="W40" s="80">
        <f t="shared" si="13"/>
        <v>138.43546228292951</v>
      </c>
      <c r="X40" s="80">
        <f t="shared" si="14"/>
        <v>116.82488502985792</v>
      </c>
      <c r="Y40" s="82"/>
      <c r="Z40" s="89">
        <v>58276</v>
      </c>
    </row>
    <row r="41" spans="1:26" ht="15" customHeight="1">
      <c r="A41" s="77" t="s">
        <v>54</v>
      </c>
      <c r="B41" s="91">
        <v>3245</v>
      </c>
      <c r="C41" s="88"/>
      <c r="D41" s="79">
        <v>2317000</v>
      </c>
      <c r="E41" s="79">
        <v>480544</v>
      </c>
      <c r="F41" s="79">
        <v>69456</v>
      </c>
      <c r="G41" s="80"/>
      <c r="H41" s="79">
        <v>2867000</v>
      </c>
      <c r="I41" s="79">
        <v>2718000</v>
      </c>
      <c r="J41" s="81">
        <f t="shared" si="1"/>
        <v>5.4819720382634288E-2</v>
      </c>
      <c r="K41" s="79">
        <v>0</v>
      </c>
      <c r="L41" s="80">
        <f t="shared" si="16"/>
        <v>2867000</v>
      </c>
      <c r="M41" s="80">
        <f t="shared" si="3"/>
        <v>883.5130970724191</v>
      </c>
      <c r="N41" s="80">
        <f t="shared" si="4"/>
        <v>714.02157164869027</v>
      </c>
      <c r="O41" s="80">
        <f t="shared" si="5"/>
        <v>714.02157164869027</v>
      </c>
      <c r="P41" s="80">
        <f t="shared" si="6"/>
        <v>714.02157164869027</v>
      </c>
      <c r="Q41" s="80">
        <f t="shared" si="7"/>
        <v>714.02157164869027</v>
      </c>
      <c r="R41" s="80">
        <f t="shared" si="8"/>
        <v>169.4915254237288</v>
      </c>
      <c r="S41" s="80">
        <f t="shared" si="9"/>
        <v>21.404006163328198</v>
      </c>
      <c r="T41" s="80">
        <f t="shared" si="10"/>
        <v>134.5567184493359</v>
      </c>
      <c r="U41" s="80">
        <f t="shared" si="11"/>
        <v>108.74360538790069</v>
      </c>
      <c r="V41" s="80">
        <f t="shared" si="12"/>
        <v>108.74360538790069</v>
      </c>
      <c r="W41" s="80">
        <f t="shared" si="13"/>
        <v>25.81311306143521</v>
      </c>
      <c r="X41" s="80">
        <f t="shared" si="14"/>
        <v>3.2597737832637161</v>
      </c>
      <c r="Y41" s="82"/>
      <c r="Z41" s="83">
        <v>21307</v>
      </c>
    </row>
    <row r="42" spans="1:26" ht="15" customHeight="1">
      <c r="A42" s="77" t="s">
        <v>55</v>
      </c>
      <c r="B42" s="91">
        <v>71917</v>
      </c>
      <c r="C42" s="87">
        <v>5357</v>
      </c>
      <c r="D42" s="79">
        <v>183360398</v>
      </c>
      <c r="E42" s="79">
        <v>5000000</v>
      </c>
      <c r="F42" s="79">
        <v>66296870</v>
      </c>
      <c r="G42" s="80"/>
      <c r="H42" s="80">
        <f t="shared" ref="H42:H68" si="17">SUM(D42:G42)</f>
        <v>254657268</v>
      </c>
      <c r="I42" s="79">
        <v>247570605</v>
      </c>
      <c r="J42" s="81">
        <f t="shared" si="1"/>
        <v>2.8624815938871256E-2</v>
      </c>
      <c r="K42" s="80"/>
      <c r="L42" s="80">
        <f t="shared" si="16"/>
        <v>254657268</v>
      </c>
      <c r="M42" s="80">
        <f t="shared" si="3"/>
        <v>3540.9884728228376</v>
      </c>
      <c r="N42" s="80">
        <f t="shared" si="4"/>
        <v>2549.6113297273246</v>
      </c>
      <c r="O42" s="80">
        <f t="shared" si="5"/>
        <v>2549.6113297273246</v>
      </c>
      <c r="P42" s="80">
        <f t="shared" si="6"/>
        <v>2372.8601858322331</v>
      </c>
      <c r="Q42" s="80">
        <f t="shared" si="7"/>
        <v>2372.8601858322331</v>
      </c>
      <c r="R42" s="80">
        <f t="shared" si="8"/>
        <v>991.37714309551291</v>
      </c>
      <c r="S42" s="80">
        <f t="shared" si="9"/>
        <v>921.85255224773005</v>
      </c>
      <c r="T42" s="80">
        <f t="shared" si="10"/>
        <v>493.1118662972064</v>
      </c>
      <c r="U42" s="80">
        <f t="shared" si="11"/>
        <v>355.05441793547612</v>
      </c>
      <c r="V42" s="80">
        <f t="shared" si="12"/>
        <v>355.05441793547612</v>
      </c>
      <c r="W42" s="80">
        <f t="shared" si="13"/>
        <v>138.05744836173028</v>
      </c>
      <c r="X42" s="80">
        <f t="shared" si="14"/>
        <v>128.37557534530401</v>
      </c>
      <c r="Y42" s="82"/>
      <c r="Z42" s="83">
        <v>516429</v>
      </c>
    </row>
    <row r="43" spans="1:26" ht="15" customHeight="1">
      <c r="A43" s="77" t="s">
        <v>56</v>
      </c>
      <c r="B43" s="91">
        <v>6885</v>
      </c>
      <c r="C43" s="87">
        <v>89</v>
      </c>
      <c r="D43" s="79">
        <v>4118034</v>
      </c>
      <c r="E43" s="79">
        <v>3051703</v>
      </c>
      <c r="F43" s="79">
        <v>1626197</v>
      </c>
      <c r="G43" s="80"/>
      <c r="H43" s="80">
        <f t="shared" si="17"/>
        <v>8795934</v>
      </c>
      <c r="I43" s="79">
        <v>8025564</v>
      </c>
      <c r="J43" s="81">
        <f t="shared" si="1"/>
        <v>9.5989515503209499E-2</v>
      </c>
      <c r="K43" s="80"/>
      <c r="L43" s="80">
        <f t="shared" si="16"/>
        <v>8795934</v>
      </c>
      <c r="M43" s="80">
        <f t="shared" si="3"/>
        <v>1277.5503267973857</v>
      </c>
      <c r="N43" s="80">
        <f t="shared" si="4"/>
        <v>598.11677559912857</v>
      </c>
      <c r="O43" s="80">
        <f t="shared" si="5"/>
        <v>598.11677559912857</v>
      </c>
      <c r="P43" s="80">
        <f t="shared" si="6"/>
        <v>590.48379696013762</v>
      </c>
      <c r="Q43" s="80">
        <f t="shared" si="7"/>
        <v>590.48379696013762</v>
      </c>
      <c r="R43" s="80">
        <f t="shared" si="8"/>
        <v>679.43355119825708</v>
      </c>
      <c r="S43" s="80">
        <f t="shared" si="9"/>
        <v>236.19419026870008</v>
      </c>
      <c r="T43" s="80">
        <f t="shared" si="10"/>
        <v>166.34392374900716</v>
      </c>
      <c r="U43" s="80">
        <f t="shared" si="11"/>
        <v>77.878021105185525</v>
      </c>
      <c r="V43" s="80">
        <f t="shared" si="12"/>
        <v>77.878021105185525</v>
      </c>
      <c r="W43" s="80">
        <f t="shared" si="13"/>
        <v>88.465902643821622</v>
      </c>
      <c r="X43" s="80">
        <f t="shared" si="14"/>
        <v>30.753753924127235</v>
      </c>
      <c r="Y43" s="82"/>
      <c r="Z43" s="89">
        <v>52878</v>
      </c>
    </row>
    <row r="44" spans="1:26" ht="15" customHeight="1">
      <c r="A44" s="77" t="s">
        <v>57</v>
      </c>
      <c r="B44" s="91">
        <v>20725</v>
      </c>
      <c r="C44" s="87">
        <v>224</v>
      </c>
      <c r="D44" s="79">
        <v>21267993</v>
      </c>
      <c r="E44" s="79">
        <v>255707</v>
      </c>
      <c r="F44" s="79">
        <v>12019818</v>
      </c>
      <c r="G44" s="80"/>
      <c r="H44" s="80">
        <f t="shared" si="17"/>
        <v>33543518</v>
      </c>
      <c r="I44" s="79">
        <v>33566368</v>
      </c>
      <c r="J44" s="81">
        <f t="shared" si="1"/>
        <v>-6.807409130472501E-4</v>
      </c>
      <c r="K44" s="79">
        <v>294079</v>
      </c>
      <c r="L44" s="80">
        <f t="shared" si="16"/>
        <v>33837597</v>
      </c>
      <c r="M44" s="80">
        <f t="shared" si="3"/>
        <v>1632.6946682750302</v>
      </c>
      <c r="N44" s="80">
        <f t="shared" si="4"/>
        <v>1026.1999034981907</v>
      </c>
      <c r="O44" s="80">
        <f t="shared" si="5"/>
        <v>1040.3894813027744</v>
      </c>
      <c r="P44" s="80">
        <f t="shared" si="6"/>
        <v>1015.2271230130317</v>
      </c>
      <c r="Q44" s="80">
        <f t="shared" si="7"/>
        <v>1029.2649768485369</v>
      </c>
      <c r="R44" s="80">
        <f t="shared" si="8"/>
        <v>592.30518697225568</v>
      </c>
      <c r="S44" s="80">
        <f t="shared" si="9"/>
        <v>579.96709288299155</v>
      </c>
      <c r="T44" s="80">
        <f t="shared" si="10"/>
        <v>264.42853123901068</v>
      </c>
      <c r="U44" s="80">
        <f t="shared" si="11"/>
        <v>166.20164107373111</v>
      </c>
      <c r="V44" s="80">
        <f t="shared" si="12"/>
        <v>168.49976165357714</v>
      </c>
      <c r="W44" s="80">
        <f t="shared" si="13"/>
        <v>95.928769585433514</v>
      </c>
      <c r="X44" s="80">
        <f t="shared" si="14"/>
        <v>93.930512249443211</v>
      </c>
      <c r="Y44" s="82"/>
      <c r="Z44" s="83">
        <v>127965</v>
      </c>
    </row>
    <row r="45" spans="1:26" ht="15" customHeight="1">
      <c r="A45" s="77" t="s">
        <v>58</v>
      </c>
      <c r="B45" s="91">
        <v>7376</v>
      </c>
      <c r="C45" s="88"/>
      <c r="D45" s="79">
        <v>14748007</v>
      </c>
      <c r="E45" s="79">
        <v>500000</v>
      </c>
      <c r="F45" s="79">
        <v>2116177</v>
      </c>
      <c r="G45" s="80"/>
      <c r="H45" s="80">
        <f t="shared" si="17"/>
        <v>17364184</v>
      </c>
      <c r="I45" s="79">
        <v>17323109</v>
      </c>
      <c r="J45" s="81">
        <f t="shared" si="1"/>
        <v>2.3711101742764536E-3</v>
      </c>
      <c r="K45" s="80"/>
      <c r="L45" s="80">
        <f t="shared" si="16"/>
        <v>17364184</v>
      </c>
      <c r="M45" s="80">
        <f t="shared" si="3"/>
        <v>2354.1464208242951</v>
      </c>
      <c r="N45" s="80">
        <f t="shared" si="4"/>
        <v>1999.4586496746203</v>
      </c>
      <c r="O45" s="80">
        <f t="shared" si="5"/>
        <v>1999.4586496746203</v>
      </c>
      <c r="P45" s="80">
        <f t="shared" si="6"/>
        <v>1999.4586496746203</v>
      </c>
      <c r="Q45" s="80">
        <f t="shared" si="7"/>
        <v>1999.4586496746203</v>
      </c>
      <c r="R45" s="80">
        <f t="shared" si="8"/>
        <v>354.68777114967463</v>
      </c>
      <c r="S45" s="80">
        <f t="shared" si="9"/>
        <v>286.90035249457702</v>
      </c>
      <c r="T45" s="80">
        <f t="shared" si="10"/>
        <v>288.5566338739697</v>
      </c>
      <c r="U45" s="80">
        <f t="shared" si="11"/>
        <v>245.08121177878223</v>
      </c>
      <c r="V45" s="80">
        <f t="shared" si="12"/>
        <v>245.08121177878223</v>
      </c>
      <c r="W45" s="80">
        <f t="shared" si="13"/>
        <v>43.475422095187447</v>
      </c>
      <c r="X45" s="80">
        <f t="shared" si="14"/>
        <v>35.166461712310557</v>
      </c>
      <c r="Y45" s="82"/>
      <c r="Z45" s="83">
        <v>60176</v>
      </c>
    </row>
    <row r="46" spans="1:26" ht="15" customHeight="1">
      <c r="A46" s="77" t="s">
        <v>59</v>
      </c>
      <c r="B46" s="91">
        <v>13787</v>
      </c>
      <c r="C46" s="87">
        <v>200</v>
      </c>
      <c r="D46" s="79">
        <v>24525770</v>
      </c>
      <c r="E46" s="80"/>
      <c r="F46" s="79">
        <v>8100873</v>
      </c>
      <c r="G46" s="80"/>
      <c r="H46" s="80">
        <f t="shared" si="17"/>
        <v>32626643</v>
      </c>
      <c r="I46" s="79">
        <v>32022141</v>
      </c>
      <c r="J46" s="81">
        <f t="shared" si="1"/>
        <v>1.8877625952618222E-2</v>
      </c>
      <c r="K46" s="80"/>
      <c r="L46" s="80">
        <f t="shared" si="16"/>
        <v>32626643</v>
      </c>
      <c r="M46" s="80">
        <f t="shared" si="3"/>
        <v>2366.4787843620802</v>
      </c>
      <c r="N46" s="80">
        <f t="shared" si="4"/>
        <v>1778.9054906796257</v>
      </c>
      <c r="O46" s="80">
        <f t="shared" si="5"/>
        <v>1778.9054906796257</v>
      </c>
      <c r="P46" s="80">
        <f t="shared" si="6"/>
        <v>1753.4689354400514</v>
      </c>
      <c r="Q46" s="80">
        <f t="shared" si="7"/>
        <v>1753.4689354400514</v>
      </c>
      <c r="R46" s="80">
        <f t="shared" si="8"/>
        <v>587.5732936824545</v>
      </c>
      <c r="S46" s="80">
        <f t="shared" si="9"/>
        <v>587.5732936824545</v>
      </c>
      <c r="T46" s="80">
        <f t="shared" si="10"/>
        <v>290.9845529542921</v>
      </c>
      <c r="U46" s="80">
        <f t="shared" si="11"/>
        <v>218.73596432552955</v>
      </c>
      <c r="V46" s="80">
        <f t="shared" si="12"/>
        <v>218.73596432552955</v>
      </c>
      <c r="W46" s="80">
        <f t="shared" si="13"/>
        <v>72.248588628762548</v>
      </c>
      <c r="X46" s="80">
        <f t="shared" si="14"/>
        <v>72.248588628762548</v>
      </c>
      <c r="Y46" s="102">
        <v>8.5000000000000006E-2</v>
      </c>
      <c r="Z46" s="83">
        <v>112125</v>
      </c>
    </row>
    <row r="47" spans="1:26" ht="12.75">
      <c r="A47" s="77" t="s">
        <v>60</v>
      </c>
      <c r="B47" s="91">
        <v>3008</v>
      </c>
      <c r="C47" s="88"/>
      <c r="D47" s="79">
        <v>4273524</v>
      </c>
      <c r="E47" s="79">
        <v>704100</v>
      </c>
      <c r="F47" s="80"/>
      <c r="G47" s="80"/>
      <c r="H47" s="80">
        <f t="shared" si="17"/>
        <v>4977624</v>
      </c>
      <c r="I47" s="79">
        <v>5133524</v>
      </c>
      <c r="J47" s="81">
        <f t="shared" si="1"/>
        <v>-3.0369001878631521E-2</v>
      </c>
      <c r="K47" s="80"/>
      <c r="L47" s="80">
        <f t="shared" si="16"/>
        <v>4977624</v>
      </c>
      <c r="M47" s="80">
        <f t="shared" si="3"/>
        <v>1654.7952127659576</v>
      </c>
      <c r="N47" s="80">
        <f t="shared" si="4"/>
        <v>1420.7194148936171</v>
      </c>
      <c r="O47" s="80">
        <f t="shared" si="5"/>
        <v>1420.7194148936171</v>
      </c>
      <c r="P47" s="80">
        <f t="shared" si="6"/>
        <v>1420.7194148936171</v>
      </c>
      <c r="Q47" s="80">
        <f t="shared" si="7"/>
        <v>1420.7194148936171</v>
      </c>
      <c r="R47" s="80">
        <f t="shared" si="8"/>
        <v>234.07579787234042</v>
      </c>
      <c r="S47" s="80">
        <f t="shared" si="9"/>
        <v>0</v>
      </c>
      <c r="T47" s="80">
        <f t="shared" si="10"/>
        <v>202.96949926602511</v>
      </c>
      <c r="U47" s="80">
        <f t="shared" si="11"/>
        <v>174.25884847496332</v>
      </c>
      <c r="V47" s="80">
        <f t="shared" si="12"/>
        <v>174.25884847496332</v>
      </c>
      <c r="W47" s="80">
        <f t="shared" si="13"/>
        <v>28.710650791061816</v>
      </c>
      <c r="X47" s="80">
        <f t="shared" si="14"/>
        <v>0</v>
      </c>
      <c r="Y47" s="82"/>
      <c r="Z47" s="83">
        <v>24524</v>
      </c>
    </row>
    <row r="48" spans="1:26" ht="12.75">
      <c r="A48" s="77" t="s">
        <v>61</v>
      </c>
      <c r="B48" s="91">
        <v>8602</v>
      </c>
      <c r="C48" s="88"/>
      <c r="D48" s="79">
        <v>4812418</v>
      </c>
      <c r="E48" s="79">
        <v>359437</v>
      </c>
      <c r="F48" s="79">
        <v>2930947</v>
      </c>
      <c r="G48" s="80"/>
      <c r="H48" s="80">
        <f t="shared" si="17"/>
        <v>8102802</v>
      </c>
      <c r="I48" s="79">
        <v>8390211</v>
      </c>
      <c r="J48" s="81">
        <f t="shared" si="1"/>
        <v>-3.4255276774326653E-2</v>
      </c>
      <c r="K48" s="80"/>
      <c r="L48" s="80">
        <f t="shared" si="16"/>
        <v>8102802</v>
      </c>
      <c r="M48" s="80">
        <f t="shared" si="3"/>
        <v>941.96721692629626</v>
      </c>
      <c r="N48" s="80">
        <f t="shared" si="4"/>
        <v>559.45338293420139</v>
      </c>
      <c r="O48" s="80">
        <f t="shared" si="5"/>
        <v>559.45338293420139</v>
      </c>
      <c r="P48" s="80">
        <f t="shared" si="6"/>
        <v>559.45338293420139</v>
      </c>
      <c r="Q48" s="80">
        <f t="shared" si="7"/>
        <v>559.45338293420139</v>
      </c>
      <c r="R48" s="80">
        <f t="shared" si="8"/>
        <v>382.51383399209487</v>
      </c>
      <c r="S48" s="80">
        <f t="shared" si="9"/>
        <v>340.72855149965125</v>
      </c>
      <c r="T48" s="80">
        <f t="shared" si="10"/>
        <v>157.10107218333752</v>
      </c>
      <c r="U48" s="80">
        <f t="shared" si="11"/>
        <v>93.305504391492335</v>
      </c>
      <c r="V48" s="80">
        <f t="shared" si="12"/>
        <v>93.305504391492335</v>
      </c>
      <c r="W48" s="80">
        <f t="shared" si="13"/>
        <v>63.795567791845201</v>
      </c>
      <c r="X48" s="80">
        <f t="shared" si="14"/>
        <v>56.826628148205593</v>
      </c>
      <c r="Y48" s="82"/>
      <c r="Z48" s="83">
        <v>51577</v>
      </c>
    </row>
    <row r="49" spans="1:26" ht="12.75">
      <c r="A49" s="77" t="s">
        <v>62</v>
      </c>
      <c r="B49" s="91">
        <v>593</v>
      </c>
      <c r="C49" s="88"/>
      <c r="D49" s="79">
        <v>1428086</v>
      </c>
      <c r="E49" s="79">
        <v>271920</v>
      </c>
      <c r="F49" s="79">
        <v>276622.40999999997</v>
      </c>
      <c r="G49" s="80"/>
      <c r="H49" s="80">
        <f t="shared" si="17"/>
        <v>1976628.41</v>
      </c>
      <c r="I49" s="79">
        <v>3928286</v>
      </c>
      <c r="J49" s="81">
        <f t="shared" si="1"/>
        <v>-0.49682166471585831</v>
      </c>
      <c r="K49" s="80"/>
      <c r="L49" s="80">
        <f t="shared" si="16"/>
        <v>1976628.41</v>
      </c>
      <c r="M49" s="80">
        <f t="shared" si="3"/>
        <v>3333.2688195615515</v>
      </c>
      <c r="N49" s="80">
        <f t="shared" si="4"/>
        <v>2408.2394603709949</v>
      </c>
      <c r="O49" s="80">
        <f t="shared" si="5"/>
        <v>2408.2394603709949</v>
      </c>
      <c r="P49" s="80">
        <f t="shared" si="6"/>
        <v>2408.2394603709949</v>
      </c>
      <c r="Q49" s="80">
        <f t="shared" si="7"/>
        <v>2408.2394603709949</v>
      </c>
      <c r="R49" s="80">
        <f t="shared" si="8"/>
        <v>925.02935919055631</v>
      </c>
      <c r="S49" s="80">
        <f t="shared" si="9"/>
        <v>466.47961214165258</v>
      </c>
      <c r="T49" s="80">
        <f t="shared" si="10"/>
        <v>344.60048988842397</v>
      </c>
      <c r="U49" s="80">
        <f t="shared" si="11"/>
        <v>248.96896792189679</v>
      </c>
      <c r="V49" s="80">
        <f t="shared" si="12"/>
        <v>248.96896792189679</v>
      </c>
      <c r="W49" s="80">
        <f t="shared" si="13"/>
        <v>95.631521966527188</v>
      </c>
      <c r="X49" s="80">
        <f t="shared" si="14"/>
        <v>48.225664225941415</v>
      </c>
      <c r="Y49" s="82"/>
      <c r="Z49" s="83">
        <v>5736</v>
      </c>
    </row>
    <row r="50" spans="1:26" ht="12.75">
      <c r="A50" s="77" t="s">
        <v>63</v>
      </c>
      <c r="B50" s="91">
        <v>26968</v>
      </c>
      <c r="C50" s="87">
        <v>3535</v>
      </c>
      <c r="D50" s="79">
        <v>43169620</v>
      </c>
      <c r="E50" s="79">
        <v>4919986</v>
      </c>
      <c r="F50" s="79">
        <v>24147651</v>
      </c>
      <c r="G50" s="80"/>
      <c r="H50" s="80">
        <f t="shared" si="17"/>
        <v>72237257</v>
      </c>
      <c r="I50" s="79">
        <v>69408853</v>
      </c>
      <c r="J50" s="81">
        <f t="shared" si="1"/>
        <v>4.0749902609685827E-2</v>
      </c>
      <c r="K50" s="80"/>
      <c r="L50" s="80">
        <f t="shared" si="16"/>
        <v>72237257</v>
      </c>
      <c r="M50" s="80">
        <f t="shared" si="3"/>
        <v>2678.6286339365174</v>
      </c>
      <c r="N50" s="80">
        <f t="shared" si="4"/>
        <v>1600.7720261050133</v>
      </c>
      <c r="O50" s="80">
        <f t="shared" si="5"/>
        <v>1600.7720261050133</v>
      </c>
      <c r="P50" s="80">
        <f t="shared" si="6"/>
        <v>1415.2581713274103</v>
      </c>
      <c r="Q50" s="80">
        <f t="shared" si="7"/>
        <v>1415.2581713274103</v>
      </c>
      <c r="R50" s="80">
        <f t="shared" si="8"/>
        <v>1077.8566078315041</v>
      </c>
      <c r="S50" s="80">
        <f t="shared" si="9"/>
        <v>895.418681400178</v>
      </c>
      <c r="T50" s="80">
        <f t="shared" si="10"/>
        <v>426.71725364176598</v>
      </c>
      <c r="U50" s="80">
        <f t="shared" si="11"/>
        <v>255.00998310551375</v>
      </c>
      <c r="V50" s="80">
        <f t="shared" si="12"/>
        <v>255.00998310551375</v>
      </c>
      <c r="W50" s="80">
        <f t="shared" si="13"/>
        <v>171.70727053625225</v>
      </c>
      <c r="X50" s="80">
        <f t="shared" si="14"/>
        <v>142.64411114917951</v>
      </c>
      <c r="Y50" s="82"/>
      <c r="Z50" s="83">
        <v>169286</v>
      </c>
    </row>
    <row r="51" spans="1:26" ht="12.75">
      <c r="A51" s="77" t="s">
        <v>64</v>
      </c>
      <c r="B51" s="91">
        <v>3782</v>
      </c>
      <c r="C51" s="78">
        <v>232</v>
      </c>
      <c r="D51" s="79">
        <v>6826207</v>
      </c>
      <c r="E51" s="79">
        <v>955700</v>
      </c>
      <c r="F51" s="79">
        <v>3857676</v>
      </c>
      <c r="G51" s="79">
        <v>734371</v>
      </c>
      <c r="H51" s="80">
        <f t="shared" si="17"/>
        <v>12373954</v>
      </c>
      <c r="I51" s="79">
        <v>10639732</v>
      </c>
      <c r="J51" s="81">
        <f t="shared" si="1"/>
        <v>0.16299489498419698</v>
      </c>
      <c r="K51" s="79">
        <v>0</v>
      </c>
      <c r="L51" s="80">
        <f t="shared" si="16"/>
        <v>12373954</v>
      </c>
      <c r="M51" s="80">
        <f t="shared" si="3"/>
        <v>3271.8016922263355</v>
      </c>
      <c r="N51" s="80">
        <f t="shared" si="4"/>
        <v>1804.9198836594394</v>
      </c>
      <c r="O51" s="80">
        <f t="shared" si="5"/>
        <v>1804.9198836594394</v>
      </c>
      <c r="P51" s="80">
        <f t="shared" si="6"/>
        <v>1700.5996512207275</v>
      </c>
      <c r="Q51" s="80">
        <f t="shared" si="7"/>
        <v>1700.5996512207275</v>
      </c>
      <c r="R51" s="80">
        <f t="shared" si="8"/>
        <v>1466.8818085668959</v>
      </c>
      <c r="S51" s="80">
        <f t="shared" si="9"/>
        <v>1020.0095187731359</v>
      </c>
      <c r="T51" s="80">
        <f t="shared" si="10"/>
        <v>299.84380149268196</v>
      </c>
      <c r="U51" s="80">
        <f t="shared" si="11"/>
        <v>165.41162644179511</v>
      </c>
      <c r="V51" s="80">
        <f t="shared" si="12"/>
        <v>165.41162644179511</v>
      </c>
      <c r="W51" s="80">
        <f t="shared" si="13"/>
        <v>134.43217505088688</v>
      </c>
      <c r="X51" s="80">
        <f t="shared" si="14"/>
        <v>93.478627507996507</v>
      </c>
      <c r="Y51" s="82">
        <v>0</v>
      </c>
      <c r="Z51" s="83">
        <v>41268</v>
      </c>
    </row>
    <row r="52" spans="1:26" ht="12.75">
      <c r="A52" s="77" t="s">
        <v>65</v>
      </c>
      <c r="B52" s="91">
        <v>34765</v>
      </c>
      <c r="C52" s="78">
        <v>827</v>
      </c>
      <c r="D52" s="103"/>
      <c r="E52" s="103"/>
      <c r="F52" s="92"/>
      <c r="G52" s="92"/>
      <c r="H52" s="93">
        <f t="shared" si="17"/>
        <v>0</v>
      </c>
      <c r="I52" s="94">
        <v>90023850</v>
      </c>
      <c r="J52" s="81"/>
      <c r="K52" s="92"/>
      <c r="L52" s="93">
        <f t="shared" si="16"/>
        <v>0</v>
      </c>
      <c r="M52" s="80">
        <f t="shared" si="3"/>
        <v>0</v>
      </c>
      <c r="N52" s="80">
        <f t="shared" si="4"/>
        <v>0</v>
      </c>
      <c r="O52" s="80">
        <f t="shared" si="5"/>
        <v>0</v>
      </c>
      <c r="P52" s="80">
        <f t="shared" si="6"/>
        <v>0</v>
      </c>
      <c r="Q52" s="80">
        <f t="shared" si="7"/>
        <v>0</v>
      </c>
      <c r="R52" s="80">
        <f t="shared" si="8"/>
        <v>0</v>
      </c>
      <c r="S52" s="80">
        <f t="shared" si="9"/>
        <v>0</v>
      </c>
      <c r="T52" s="80">
        <f t="shared" si="10"/>
        <v>0</v>
      </c>
      <c r="U52" s="80">
        <f t="shared" si="11"/>
        <v>0</v>
      </c>
      <c r="V52" s="80">
        <f t="shared" si="12"/>
        <v>0</v>
      </c>
      <c r="W52" s="80">
        <f t="shared" si="13"/>
        <v>0</v>
      </c>
      <c r="X52" s="80">
        <f t="shared" si="14"/>
        <v>0</v>
      </c>
      <c r="Y52" s="95"/>
      <c r="Z52" s="89">
        <v>183313</v>
      </c>
    </row>
    <row r="53" spans="1:26" ht="12.75">
      <c r="A53" s="77" t="s">
        <v>66</v>
      </c>
      <c r="B53" s="91">
        <v>1144</v>
      </c>
      <c r="C53" s="78">
        <v>0</v>
      </c>
      <c r="D53" s="79">
        <v>1740901</v>
      </c>
      <c r="E53" s="79">
        <v>536094</v>
      </c>
      <c r="F53" s="79">
        <v>220319</v>
      </c>
      <c r="G53" s="80"/>
      <c r="H53" s="80">
        <f t="shared" si="17"/>
        <v>2497314</v>
      </c>
      <c r="I53" s="79">
        <v>2303489</v>
      </c>
      <c r="J53" s="81">
        <f t="shared" si="1"/>
        <v>8.4144096194946019E-2</v>
      </c>
      <c r="K53" s="80"/>
      <c r="L53" s="80">
        <f t="shared" si="16"/>
        <v>2497314</v>
      </c>
      <c r="M53" s="80">
        <f t="shared" si="3"/>
        <v>2182.9667832167834</v>
      </c>
      <c r="N53" s="80">
        <f t="shared" si="4"/>
        <v>1521.7666083916083</v>
      </c>
      <c r="O53" s="80">
        <f t="shared" si="5"/>
        <v>1521.7666083916083</v>
      </c>
      <c r="P53" s="80">
        <f t="shared" si="6"/>
        <v>1521.7666083916083</v>
      </c>
      <c r="Q53" s="80">
        <f t="shared" si="7"/>
        <v>1521.7666083916083</v>
      </c>
      <c r="R53" s="80">
        <f t="shared" si="8"/>
        <v>661.20017482517483</v>
      </c>
      <c r="S53" s="80">
        <f t="shared" si="9"/>
        <v>192.58653846153845</v>
      </c>
      <c r="T53" s="80">
        <f t="shared" si="10"/>
        <v>237.95273939971415</v>
      </c>
      <c r="U53" s="80">
        <f t="shared" si="11"/>
        <v>165.87908527870414</v>
      </c>
      <c r="V53" s="80">
        <f t="shared" si="12"/>
        <v>165.87908527870414</v>
      </c>
      <c r="W53" s="80">
        <f t="shared" si="13"/>
        <v>72.073654121010009</v>
      </c>
      <c r="X53" s="80">
        <f t="shared" si="14"/>
        <v>20.992758456407813</v>
      </c>
      <c r="Y53" s="82"/>
      <c r="Z53" s="89">
        <v>10495</v>
      </c>
    </row>
    <row r="54" spans="1:26" ht="12.75">
      <c r="A54" s="77" t="s">
        <v>67</v>
      </c>
      <c r="B54" s="91">
        <v>10153</v>
      </c>
      <c r="C54" s="84"/>
      <c r="D54" s="79">
        <v>16312278</v>
      </c>
      <c r="E54" s="80">
        <f>162000+872087+303358</f>
        <v>1337445</v>
      </c>
      <c r="F54" s="80">
        <f>4782280+2354627</f>
        <v>7136907</v>
      </c>
      <c r="G54" s="80"/>
      <c r="H54" s="80">
        <f t="shared" si="17"/>
        <v>24786630</v>
      </c>
      <c r="I54" s="79">
        <v>23293775</v>
      </c>
      <c r="J54" s="81">
        <f t="shared" si="1"/>
        <v>6.4088152306785828E-2</v>
      </c>
      <c r="K54" s="80"/>
      <c r="L54" s="80">
        <f t="shared" si="16"/>
        <v>24786630</v>
      </c>
      <c r="M54" s="80">
        <f t="shared" si="3"/>
        <v>2441.3109425785483</v>
      </c>
      <c r="N54" s="80">
        <f t="shared" si="4"/>
        <v>1606.6461144489313</v>
      </c>
      <c r="O54" s="80">
        <f t="shared" si="5"/>
        <v>1606.6461144489313</v>
      </c>
      <c r="P54" s="80">
        <f t="shared" si="6"/>
        <v>1606.6461144489313</v>
      </c>
      <c r="Q54" s="80">
        <f t="shared" si="7"/>
        <v>1606.6461144489313</v>
      </c>
      <c r="R54" s="80">
        <f t="shared" si="8"/>
        <v>834.66482812961681</v>
      </c>
      <c r="S54" s="80">
        <f t="shared" si="9"/>
        <v>702.93578252733187</v>
      </c>
      <c r="T54" s="80">
        <f t="shared" si="10"/>
        <v>418.52340267459141</v>
      </c>
      <c r="U54" s="80">
        <f t="shared" si="11"/>
        <v>275.43357422666486</v>
      </c>
      <c r="V54" s="80">
        <f t="shared" si="12"/>
        <v>275.43357422666486</v>
      </c>
      <c r="W54" s="80">
        <f t="shared" si="13"/>
        <v>143.08982844792652</v>
      </c>
      <c r="X54" s="80">
        <f t="shared" si="14"/>
        <v>120.50700729434013</v>
      </c>
      <c r="Y54" s="82"/>
      <c r="Z54" s="83">
        <v>59224</v>
      </c>
    </row>
    <row r="55" spans="1:26" ht="12.75">
      <c r="A55" s="77" t="s">
        <v>68</v>
      </c>
      <c r="B55" s="91">
        <v>9212</v>
      </c>
      <c r="C55" s="78">
        <v>244</v>
      </c>
      <c r="D55" s="79">
        <v>9900000</v>
      </c>
      <c r="E55" s="79">
        <v>517343</v>
      </c>
      <c r="F55" s="79">
        <v>5518770</v>
      </c>
      <c r="G55" s="80"/>
      <c r="H55" s="80">
        <f t="shared" si="17"/>
        <v>15936113</v>
      </c>
      <c r="I55" s="79">
        <v>15658480</v>
      </c>
      <c r="J55" s="81">
        <f t="shared" si="1"/>
        <v>1.7730520459201659E-2</v>
      </c>
      <c r="K55" s="80"/>
      <c r="L55" s="80">
        <f t="shared" si="16"/>
        <v>15936113</v>
      </c>
      <c r="M55" s="80">
        <f t="shared" si="3"/>
        <v>1729.9297655232306</v>
      </c>
      <c r="N55" s="80">
        <f t="shared" si="4"/>
        <v>1074.6851932262266</v>
      </c>
      <c r="O55" s="80">
        <f t="shared" si="5"/>
        <v>1074.6851932262266</v>
      </c>
      <c r="P55" s="80">
        <f t="shared" si="6"/>
        <v>1046.9543147208121</v>
      </c>
      <c r="Q55" s="80">
        <f t="shared" si="7"/>
        <v>1046.9543147208121</v>
      </c>
      <c r="R55" s="80">
        <f t="shared" si="8"/>
        <v>655.24457229700386</v>
      </c>
      <c r="S55" s="80">
        <f t="shared" si="9"/>
        <v>599.08488927485882</v>
      </c>
      <c r="T55" s="80">
        <f t="shared" si="10"/>
        <v>271.12838355138916</v>
      </c>
      <c r="U55" s="80">
        <f t="shared" si="11"/>
        <v>168.43323068547221</v>
      </c>
      <c r="V55" s="80">
        <f t="shared" si="12"/>
        <v>168.43323068547221</v>
      </c>
      <c r="W55" s="80">
        <f t="shared" si="13"/>
        <v>102.69515286591694</v>
      </c>
      <c r="X55" s="80">
        <f t="shared" si="14"/>
        <v>93.893359647481162</v>
      </c>
      <c r="Y55" s="82"/>
      <c r="Z55" s="83">
        <v>58777</v>
      </c>
    </row>
    <row r="56" spans="1:26" ht="12.75">
      <c r="A56" s="77" t="s">
        <v>69</v>
      </c>
      <c r="B56" s="91">
        <v>11646</v>
      </c>
      <c r="C56" s="78">
        <v>2024</v>
      </c>
      <c r="D56" s="79">
        <v>16527742</v>
      </c>
      <c r="E56" s="79">
        <v>2210955</v>
      </c>
      <c r="F56" s="79">
        <v>11146826</v>
      </c>
      <c r="G56" s="80"/>
      <c r="H56" s="80">
        <f t="shared" si="17"/>
        <v>29885523</v>
      </c>
      <c r="I56" s="79">
        <v>30011934</v>
      </c>
      <c r="J56" s="81">
        <f t="shared" si="1"/>
        <v>-4.2120244566711366E-3</v>
      </c>
      <c r="K56" s="80"/>
      <c r="L56" s="80">
        <f t="shared" si="16"/>
        <v>29885523</v>
      </c>
      <c r="M56" s="80">
        <f t="shared" si="3"/>
        <v>2566.1620298815042</v>
      </c>
      <c r="N56" s="80">
        <f t="shared" si="4"/>
        <v>1419.1775716984373</v>
      </c>
      <c r="O56" s="80">
        <f t="shared" si="5"/>
        <v>1419.1775716984373</v>
      </c>
      <c r="P56" s="80">
        <f t="shared" si="6"/>
        <v>1209.0520848573519</v>
      </c>
      <c r="Q56" s="80">
        <f t="shared" si="7"/>
        <v>1209.0520848573519</v>
      </c>
      <c r="R56" s="80">
        <f t="shared" si="8"/>
        <v>1146.9844581830671</v>
      </c>
      <c r="S56" s="80">
        <f t="shared" si="9"/>
        <v>957.13772969259833</v>
      </c>
      <c r="T56" s="80">
        <f t="shared" si="10"/>
        <v>369.81083489042607</v>
      </c>
      <c r="U56" s="80">
        <f t="shared" si="11"/>
        <v>204.51835719500576</v>
      </c>
      <c r="V56" s="80">
        <f t="shared" si="12"/>
        <v>204.51835719500576</v>
      </c>
      <c r="W56" s="80">
        <f t="shared" si="13"/>
        <v>165.2924776954203</v>
      </c>
      <c r="X56" s="80">
        <f t="shared" si="14"/>
        <v>137.93357504361921</v>
      </c>
      <c r="Y56" s="82"/>
      <c r="Z56" s="89">
        <v>80813</v>
      </c>
    </row>
    <row r="57" spans="1:26" ht="12.75">
      <c r="A57" s="77" t="s">
        <v>70</v>
      </c>
      <c r="B57" s="91">
        <v>4442</v>
      </c>
      <c r="C57" s="84"/>
      <c r="D57" s="79">
        <v>7338330</v>
      </c>
      <c r="E57" s="79">
        <v>300000</v>
      </c>
      <c r="F57" s="80">
        <f>2742569.62+988837.64</f>
        <v>3731407.2600000002</v>
      </c>
      <c r="G57" s="79">
        <v>0</v>
      </c>
      <c r="H57" s="80">
        <f t="shared" si="17"/>
        <v>11369737.26</v>
      </c>
      <c r="I57" s="79">
        <v>11368668</v>
      </c>
      <c r="J57" s="81">
        <f t="shared" si="1"/>
        <v>9.4053234732492533E-5</v>
      </c>
      <c r="K57" s="79">
        <v>0</v>
      </c>
      <c r="L57" s="80">
        <f t="shared" si="16"/>
        <v>11369737.26</v>
      </c>
      <c r="M57" s="80">
        <f t="shared" si="3"/>
        <v>2559.5986627645202</v>
      </c>
      <c r="N57" s="80">
        <f t="shared" si="4"/>
        <v>1652.0328680774426</v>
      </c>
      <c r="O57" s="80">
        <f t="shared" si="5"/>
        <v>1652.0328680774426</v>
      </c>
      <c r="P57" s="80">
        <f t="shared" si="6"/>
        <v>1652.0328680774426</v>
      </c>
      <c r="Q57" s="80">
        <f t="shared" si="7"/>
        <v>1652.0328680774426</v>
      </c>
      <c r="R57" s="80">
        <f t="shared" si="8"/>
        <v>907.56579468707798</v>
      </c>
      <c r="S57" s="80">
        <f t="shared" si="9"/>
        <v>840.0286492570915</v>
      </c>
      <c r="T57" s="80">
        <f t="shared" si="10"/>
        <v>326.2010403098551</v>
      </c>
      <c r="U57" s="80">
        <f t="shared" si="11"/>
        <v>210.53880361497633</v>
      </c>
      <c r="V57" s="80">
        <f t="shared" si="12"/>
        <v>210.53880361497633</v>
      </c>
      <c r="W57" s="80">
        <f t="shared" si="13"/>
        <v>115.66223669487879</v>
      </c>
      <c r="X57" s="80">
        <f t="shared" si="14"/>
        <v>107.05515019365946</v>
      </c>
      <c r="Y57" s="104">
        <v>0.02</v>
      </c>
      <c r="Z57" s="89">
        <v>34855</v>
      </c>
    </row>
    <row r="58" spans="1:26" ht="12.75">
      <c r="A58" s="77" t="s">
        <v>71</v>
      </c>
      <c r="B58" s="91">
        <v>2485</v>
      </c>
      <c r="C58" s="84"/>
      <c r="D58" s="94">
        <v>2403560</v>
      </c>
      <c r="E58" s="94">
        <v>100000</v>
      </c>
      <c r="F58" s="93"/>
      <c r="G58" s="93"/>
      <c r="H58" s="93">
        <f t="shared" si="17"/>
        <v>2503560</v>
      </c>
      <c r="I58" s="94">
        <v>2546140</v>
      </c>
      <c r="J58" s="81">
        <f t="shared" si="1"/>
        <v>-1.6723353782588546E-2</v>
      </c>
      <c r="K58" s="93"/>
      <c r="L58" s="93">
        <f t="shared" si="16"/>
        <v>2503560</v>
      </c>
      <c r="M58" s="80">
        <f t="shared" si="3"/>
        <v>1007.4688128772635</v>
      </c>
      <c r="N58" s="80">
        <f t="shared" si="4"/>
        <v>967.22736418511067</v>
      </c>
      <c r="O58" s="80">
        <f t="shared" si="5"/>
        <v>967.22736418511067</v>
      </c>
      <c r="P58" s="80">
        <f t="shared" si="6"/>
        <v>967.22736418511067</v>
      </c>
      <c r="Q58" s="80">
        <f t="shared" si="7"/>
        <v>967.22736418511067</v>
      </c>
      <c r="R58" s="80">
        <f t="shared" si="8"/>
        <v>40.241448692152915</v>
      </c>
      <c r="S58" s="80">
        <f t="shared" si="9"/>
        <v>0</v>
      </c>
      <c r="T58" s="80">
        <f t="shared" si="10"/>
        <v>115.22275405007363</v>
      </c>
      <c r="U58" s="80">
        <f t="shared" si="11"/>
        <v>110.62039764359352</v>
      </c>
      <c r="V58" s="80">
        <f t="shared" si="12"/>
        <v>110.62039764359352</v>
      </c>
      <c r="W58" s="80">
        <f t="shared" si="13"/>
        <v>4.6023564064801175</v>
      </c>
      <c r="X58" s="80">
        <f t="shared" si="14"/>
        <v>0</v>
      </c>
      <c r="Y58" s="96"/>
      <c r="Z58" s="89">
        <v>21728</v>
      </c>
    </row>
    <row r="59" spans="1:26" ht="12.75">
      <c r="A59" s="77" t="s">
        <v>72</v>
      </c>
      <c r="B59" s="91">
        <v>3372</v>
      </c>
      <c r="C59" s="78">
        <v>360</v>
      </c>
      <c r="D59" s="79">
        <v>5554000</v>
      </c>
      <c r="E59" s="79">
        <v>598929</v>
      </c>
      <c r="F59" s="79">
        <v>1700734</v>
      </c>
      <c r="G59" s="80"/>
      <c r="H59" s="80">
        <f t="shared" si="17"/>
        <v>7853663</v>
      </c>
      <c r="I59" s="79">
        <v>6617331</v>
      </c>
      <c r="J59" s="81">
        <f t="shared" si="1"/>
        <v>0.18683242533885641</v>
      </c>
      <c r="K59" s="80"/>
      <c r="L59" s="80">
        <f t="shared" si="16"/>
        <v>7853663</v>
      </c>
      <c r="M59" s="80">
        <f t="shared" si="3"/>
        <v>2329.0815539739028</v>
      </c>
      <c r="N59" s="80">
        <f t="shared" si="4"/>
        <v>1647.0937129300119</v>
      </c>
      <c r="O59" s="80">
        <f t="shared" si="5"/>
        <v>1647.0937129300119</v>
      </c>
      <c r="P59" s="80">
        <f t="shared" si="6"/>
        <v>1488.2100750267953</v>
      </c>
      <c r="Q59" s="80">
        <f t="shared" si="7"/>
        <v>1488.2100750267953</v>
      </c>
      <c r="R59" s="80">
        <f t="shared" si="8"/>
        <v>681.98784104389085</v>
      </c>
      <c r="S59" s="80">
        <f t="shared" si="9"/>
        <v>504.36951364175565</v>
      </c>
      <c r="T59" s="80">
        <f t="shared" si="10"/>
        <v>332.7400330466466</v>
      </c>
      <c r="U59" s="80">
        <f t="shared" si="11"/>
        <v>235.30907088082023</v>
      </c>
      <c r="V59" s="80">
        <f t="shared" si="12"/>
        <v>235.30907088082023</v>
      </c>
      <c r="W59" s="80">
        <f t="shared" si="13"/>
        <v>97.430962165826372</v>
      </c>
      <c r="X59" s="80">
        <f t="shared" si="14"/>
        <v>72.05584035927636</v>
      </c>
      <c r="Y59" s="82"/>
      <c r="Z59" s="83">
        <v>23603</v>
      </c>
    </row>
    <row r="60" spans="1:26" ht="12.75">
      <c r="A60" s="77" t="s">
        <v>73</v>
      </c>
      <c r="B60" s="91">
        <v>6347</v>
      </c>
      <c r="C60" s="84"/>
      <c r="D60" s="79">
        <v>8001390</v>
      </c>
      <c r="E60" s="79">
        <v>150000</v>
      </c>
      <c r="F60" s="79">
        <v>1215794</v>
      </c>
      <c r="G60" s="79">
        <v>392127</v>
      </c>
      <c r="H60" s="80">
        <f t="shared" si="17"/>
        <v>9759311</v>
      </c>
      <c r="I60" s="79">
        <v>9552421</v>
      </c>
      <c r="J60" s="81">
        <f t="shared" si="1"/>
        <v>2.1658383775170712E-2</v>
      </c>
      <c r="K60" s="80"/>
      <c r="L60" s="80">
        <f t="shared" si="16"/>
        <v>9759311</v>
      </c>
      <c r="M60" s="80">
        <f t="shared" si="3"/>
        <v>1537.6258074680952</v>
      </c>
      <c r="N60" s="80">
        <f t="shared" si="4"/>
        <v>1260.6570033086498</v>
      </c>
      <c r="O60" s="80">
        <f t="shared" si="5"/>
        <v>1260.6570033086498</v>
      </c>
      <c r="P60" s="80">
        <f t="shared" si="6"/>
        <v>1260.6570033086498</v>
      </c>
      <c r="Q60" s="80">
        <f t="shared" si="7"/>
        <v>1260.6570033086498</v>
      </c>
      <c r="R60" s="80">
        <f t="shared" si="8"/>
        <v>276.96880415944543</v>
      </c>
      <c r="S60" s="80">
        <f t="shared" si="9"/>
        <v>191.55412005671971</v>
      </c>
      <c r="T60" s="80">
        <f t="shared" si="10"/>
        <v>215.05753635962978</v>
      </c>
      <c r="U60" s="80">
        <f t="shared" si="11"/>
        <v>176.3197443807845</v>
      </c>
      <c r="V60" s="80">
        <f t="shared" si="12"/>
        <v>176.3197443807845</v>
      </c>
      <c r="W60" s="80">
        <f t="shared" si="13"/>
        <v>38.737791978845308</v>
      </c>
      <c r="X60" s="80">
        <f t="shared" si="14"/>
        <v>26.791405905685323</v>
      </c>
      <c r="Y60" s="82"/>
      <c r="Z60" s="83">
        <v>45380</v>
      </c>
    </row>
    <row r="61" spans="1:26" ht="12.75">
      <c r="A61" s="77" t="s">
        <v>74</v>
      </c>
      <c r="B61" s="91">
        <v>149554</v>
      </c>
      <c r="C61" s="78">
        <v>11306</v>
      </c>
      <c r="D61" s="79">
        <f>402202352+4000000</f>
        <v>406202352</v>
      </c>
      <c r="E61" s="79">
        <v>4960000</v>
      </c>
      <c r="F61" s="79">
        <v>111915413</v>
      </c>
      <c r="G61" s="80"/>
      <c r="H61" s="80">
        <f t="shared" si="17"/>
        <v>523077765</v>
      </c>
      <c r="I61" s="79">
        <v>491960000</v>
      </c>
      <c r="J61" s="81">
        <f t="shared" si="1"/>
        <v>6.3252632327831529E-2</v>
      </c>
      <c r="K61" s="80"/>
      <c r="L61" s="80">
        <f t="shared" si="16"/>
        <v>523077765</v>
      </c>
      <c r="M61" s="80">
        <f t="shared" si="3"/>
        <v>3497.5845848322347</v>
      </c>
      <c r="N61" s="80">
        <f t="shared" si="4"/>
        <v>2716.0915254690613</v>
      </c>
      <c r="O61" s="80">
        <f t="shared" si="5"/>
        <v>2716.0915254690613</v>
      </c>
      <c r="P61" s="80">
        <f t="shared" si="6"/>
        <v>2525.1917941066768</v>
      </c>
      <c r="Q61" s="80">
        <f t="shared" si="7"/>
        <v>2525.1917941066768</v>
      </c>
      <c r="R61" s="80">
        <f t="shared" si="8"/>
        <v>781.49305936317319</v>
      </c>
      <c r="S61" s="80">
        <f t="shared" si="9"/>
        <v>748.32778126964172</v>
      </c>
      <c r="T61" s="80">
        <f t="shared" si="10"/>
        <v>506.54612564349878</v>
      </c>
      <c r="U61" s="80">
        <f t="shared" si="11"/>
        <v>393.36450791953797</v>
      </c>
      <c r="V61" s="80">
        <f t="shared" si="12"/>
        <v>393.36450791953797</v>
      </c>
      <c r="W61" s="80">
        <f t="shared" si="13"/>
        <v>113.18161772396081</v>
      </c>
      <c r="X61" s="80">
        <f t="shared" si="14"/>
        <v>108.37837631072324</v>
      </c>
      <c r="Y61" s="82"/>
      <c r="Z61" s="83">
        <v>1032636</v>
      </c>
    </row>
    <row r="62" spans="1:26" ht="12.75">
      <c r="A62" s="77" t="s">
        <v>75</v>
      </c>
      <c r="B62" s="91">
        <v>1956</v>
      </c>
      <c r="C62" s="78">
        <v>539</v>
      </c>
      <c r="D62" s="79">
        <v>2172622</v>
      </c>
      <c r="E62" s="79">
        <v>660690</v>
      </c>
      <c r="F62" s="79">
        <v>142858</v>
      </c>
      <c r="G62" s="80"/>
      <c r="H62" s="80">
        <f t="shared" si="17"/>
        <v>2976170</v>
      </c>
      <c r="I62" s="79">
        <v>2860651</v>
      </c>
      <c r="J62" s="81">
        <f t="shared" si="1"/>
        <v>4.0382066879182395E-2</v>
      </c>
      <c r="K62" s="80"/>
      <c r="L62" s="80">
        <f t="shared" si="16"/>
        <v>2976170</v>
      </c>
      <c r="M62" s="80">
        <f t="shared" si="3"/>
        <v>1521.5593047034765</v>
      </c>
      <c r="N62" s="80">
        <f t="shared" si="4"/>
        <v>1110.7474437627811</v>
      </c>
      <c r="O62" s="80">
        <f t="shared" si="5"/>
        <v>1110.7474437627811</v>
      </c>
      <c r="P62" s="80">
        <f t="shared" si="6"/>
        <v>870.79038076152301</v>
      </c>
      <c r="Q62" s="80">
        <f t="shared" si="7"/>
        <v>870.79038076152301</v>
      </c>
      <c r="R62" s="80">
        <f t="shared" si="8"/>
        <v>410.81186094069528</v>
      </c>
      <c r="S62" s="80">
        <f t="shared" si="9"/>
        <v>73.035787321063395</v>
      </c>
      <c r="T62" s="80">
        <f t="shared" si="10"/>
        <v>187.98446184941889</v>
      </c>
      <c r="U62" s="80">
        <f t="shared" si="11"/>
        <v>137.22978777160182</v>
      </c>
      <c r="V62" s="80">
        <f t="shared" si="12"/>
        <v>137.22978777160182</v>
      </c>
      <c r="W62" s="80">
        <f t="shared" si="13"/>
        <v>50.754674077817079</v>
      </c>
      <c r="X62" s="80">
        <f t="shared" si="14"/>
        <v>9.0233703890853967</v>
      </c>
      <c r="Y62" s="82"/>
      <c r="Z62" s="89">
        <v>15832</v>
      </c>
    </row>
    <row r="63" spans="1:26" ht="12.75">
      <c r="A63" s="77" t="s">
        <v>76</v>
      </c>
      <c r="B63" s="91">
        <v>4103</v>
      </c>
      <c r="C63" s="84"/>
      <c r="D63" s="79">
        <v>5368230</v>
      </c>
      <c r="E63" s="79"/>
      <c r="F63" s="79">
        <v>1498232</v>
      </c>
      <c r="G63" s="79">
        <v>1796950</v>
      </c>
      <c r="H63" s="80">
        <f t="shared" si="17"/>
        <v>8663412</v>
      </c>
      <c r="I63" s="79">
        <v>6829161</v>
      </c>
      <c r="J63" s="81">
        <f t="shared" si="1"/>
        <v>0.26859097332747023</v>
      </c>
      <c r="K63" s="80"/>
      <c r="L63" s="80">
        <f t="shared" si="16"/>
        <v>8663412</v>
      </c>
      <c r="M63" s="80">
        <f t="shared" si="3"/>
        <v>2111.4823300024373</v>
      </c>
      <c r="N63" s="80">
        <f t="shared" si="4"/>
        <v>1308.3670485010969</v>
      </c>
      <c r="O63" s="80">
        <f t="shared" si="5"/>
        <v>1308.3670485010969</v>
      </c>
      <c r="P63" s="80">
        <f t="shared" si="6"/>
        <v>1308.3670485010969</v>
      </c>
      <c r="Q63" s="80">
        <f t="shared" si="7"/>
        <v>1308.3670485010969</v>
      </c>
      <c r="R63" s="80">
        <f t="shared" si="8"/>
        <v>803.11528150134052</v>
      </c>
      <c r="S63" s="80">
        <f t="shared" si="9"/>
        <v>365.15525225444799</v>
      </c>
      <c r="T63" s="80">
        <f t="shared" si="10"/>
        <v>311.19695391357448</v>
      </c>
      <c r="U63" s="80">
        <f t="shared" si="11"/>
        <v>192.83127985919035</v>
      </c>
      <c r="V63" s="80">
        <f t="shared" si="12"/>
        <v>192.83127985919035</v>
      </c>
      <c r="W63" s="80">
        <f t="shared" si="13"/>
        <v>118.36567405438414</v>
      </c>
      <c r="X63" s="80">
        <f t="shared" si="14"/>
        <v>53.817737706095762</v>
      </c>
      <c r="Y63" s="82"/>
      <c r="Z63" s="83">
        <v>27839</v>
      </c>
    </row>
    <row r="64" spans="1:26" ht="12.75">
      <c r="A64" s="77" t="s">
        <v>77</v>
      </c>
      <c r="B64" s="91">
        <v>13056</v>
      </c>
      <c r="C64" s="78">
        <v>660</v>
      </c>
      <c r="D64" s="80">
        <f>26265140+750000</f>
        <v>27015140</v>
      </c>
      <c r="E64" s="79">
        <v>750000</v>
      </c>
      <c r="F64" s="80">
        <f>3379554+1883510</f>
        <v>5263064</v>
      </c>
      <c r="G64" s="80"/>
      <c r="H64" s="80">
        <f t="shared" si="17"/>
        <v>33028204</v>
      </c>
      <c r="I64" s="79">
        <v>32509096</v>
      </c>
      <c r="J64" s="81">
        <f t="shared" si="1"/>
        <v>1.5968084747727221E-2</v>
      </c>
      <c r="K64" s="80"/>
      <c r="L64" s="80">
        <f t="shared" si="16"/>
        <v>33028204</v>
      </c>
      <c r="M64" s="80">
        <f t="shared" si="3"/>
        <v>2529.7337622549021</v>
      </c>
      <c r="N64" s="80">
        <f t="shared" si="4"/>
        <v>2069.174325980392</v>
      </c>
      <c r="O64" s="80">
        <f t="shared" si="5"/>
        <v>2069.174325980392</v>
      </c>
      <c r="P64" s="80">
        <f t="shared" si="6"/>
        <v>1969.6077573636628</v>
      </c>
      <c r="Q64" s="80">
        <f t="shared" si="7"/>
        <v>1969.6077573636628</v>
      </c>
      <c r="R64" s="80">
        <f t="shared" si="8"/>
        <v>460.55943627450978</v>
      </c>
      <c r="S64" s="80">
        <f t="shared" si="9"/>
        <v>403.11458333333331</v>
      </c>
      <c r="T64" s="80">
        <f t="shared" si="10"/>
        <v>350.54345149649754</v>
      </c>
      <c r="U64" s="80">
        <f t="shared" si="11"/>
        <v>286.72405009552114</v>
      </c>
      <c r="V64" s="80">
        <f t="shared" si="12"/>
        <v>286.72405009552114</v>
      </c>
      <c r="W64" s="80">
        <f t="shared" si="13"/>
        <v>63.819401400976439</v>
      </c>
      <c r="X64" s="80">
        <f t="shared" si="14"/>
        <v>55.85930800254723</v>
      </c>
      <c r="Y64" s="82"/>
      <c r="Z64" s="83">
        <v>94220</v>
      </c>
    </row>
    <row r="65" spans="1:26" ht="12.75">
      <c r="A65" s="77" t="s">
        <v>78</v>
      </c>
      <c r="B65" s="91">
        <v>13953</v>
      </c>
      <c r="C65" s="78">
        <v>1262</v>
      </c>
      <c r="D65" s="79">
        <v>20020261</v>
      </c>
      <c r="E65" s="79">
        <v>1396890</v>
      </c>
      <c r="F65" s="79">
        <v>3207207</v>
      </c>
      <c r="G65" s="79">
        <v>400000</v>
      </c>
      <c r="H65" s="80">
        <f t="shared" si="17"/>
        <v>25024358</v>
      </c>
      <c r="I65" s="79">
        <v>24468663</v>
      </c>
      <c r="J65" s="81">
        <f t="shared" si="1"/>
        <v>2.2710476661515999E-2</v>
      </c>
      <c r="K65" s="80"/>
      <c r="L65" s="80">
        <f t="shared" si="16"/>
        <v>25024358</v>
      </c>
      <c r="M65" s="80">
        <f t="shared" si="3"/>
        <v>1793.4750949616571</v>
      </c>
      <c r="N65" s="80">
        <f t="shared" si="4"/>
        <v>1434.8355909123486</v>
      </c>
      <c r="O65" s="80">
        <f t="shared" si="5"/>
        <v>1434.8355909123486</v>
      </c>
      <c r="P65" s="80">
        <f t="shared" si="6"/>
        <v>1315.823923759448</v>
      </c>
      <c r="Q65" s="80">
        <f t="shared" si="7"/>
        <v>1315.823923759448</v>
      </c>
      <c r="R65" s="80">
        <f t="shared" si="8"/>
        <v>358.63950404930841</v>
      </c>
      <c r="S65" s="80">
        <f t="shared" si="9"/>
        <v>229.85788002580091</v>
      </c>
      <c r="T65" s="80">
        <f t="shared" si="10"/>
        <v>265.26275731942587</v>
      </c>
      <c r="U65" s="80">
        <f t="shared" si="11"/>
        <v>212.21841675676822</v>
      </c>
      <c r="V65" s="80">
        <f t="shared" si="12"/>
        <v>212.21841675676822</v>
      </c>
      <c r="W65" s="80">
        <f t="shared" si="13"/>
        <v>53.04434056265768</v>
      </c>
      <c r="X65" s="80">
        <f t="shared" si="14"/>
        <v>33.996978948037906</v>
      </c>
      <c r="Y65" s="104">
        <v>0.09</v>
      </c>
      <c r="Z65" s="83">
        <v>94338</v>
      </c>
    </row>
    <row r="66" spans="1:26" ht="12.75">
      <c r="A66" s="77" t="s">
        <v>79</v>
      </c>
      <c r="B66" s="91">
        <v>26241</v>
      </c>
      <c r="C66" s="78">
        <v>854</v>
      </c>
      <c r="D66" s="79">
        <v>70610100</v>
      </c>
      <c r="E66" s="79">
        <v>3000000</v>
      </c>
      <c r="F66" s="79">
        <v>20063992</v>
      </c>
      <c r="G66" s="79">
        <v>0</v>
      </c>
      <c r="H66" s="80">
        <f t="shared" si="17"/>
        <v>93674092</v>
      </c>
      <c r="I66" s="79">
        <v>90615909</v>
      </c>
      <c r="J66" s="81">
        <f t="shared" si="1"/>
        <v>3.3748853084947808E-2</v>
      </c>
      <c r="K66" s="80"/>
      <c r="L66" s="80">
        <f t="shared" si="16"/>
        <v>93674092</v>
      </c>
      <c r="M66" s="80">
        <f t="shared" si="3"/>
        <v>3569.7607560687475</v>
      </c>
      <c r="N66" s="80">
        <f t="shared" si="4"/>
        <v>2690.8311421058647</v>
      </c>
      <c r="O66" s="80">
        <f t="shared" si="5"/>
        <v>2690.8311421058647</v>
      </c>
      <c r="P66" s="80">
        <f t="shared" si="6"/>
        <v>2606.0195608045765</v>
      </c>
      <c r="Q66" s="80">
        <f t="shared" si="7"/>
        <v>2606.0195608045765</v>
      </c>
      <c r="R66" s="80">
        <f t="shared" si="8"/>
        <v>878.92961396288251</v>
      </c>
      <c r="S66" s="80">
        <f t="shared" si="9"/>
        <v>764.60470256468886</v>
      </c>
      <c r="T66" s="80">
        <f t="shared" si="10"/>
        <v>425.60174104262649</v>
      </c>
      <c r="U66" s="80">
        <f t="shared" si="11"/>
        <v>320.8120927950277</v>
      </c>
      <c r="V66" s="80">
        <f t="shared" si="12"/>
        <v>320.8120927950277</v>
      </c>
      <c r="W66" s="80">
        <f t="shared" si="13"/>
        <v>104.78964824759879</v>
      </c>
      <c r="X66" s="80">
        <f t="shared" si="14"/>
        <v>91.159356286744995</v>
      </c>
      <c r="Y66" s="104">
        <v>0.08</v>
      </c>
      <c r="Z66" s="83">
        <v>220098</v>
      </c>
    </row>
    <row r="67" spans="1:26" ht="12.75">
      <c r="A67" s="77" t="s">
        <v>80</v>
      </c>
      <c r="B67" s="91">
        <v>1992</v>
      </c>
      <c r="C67" s="78">
        <v>1252</v>
      </c>
      <c r="D67" s="92"/>
      <c r="E67" s="92"/>
      <c r="F67" s="92"/>
      <c r="G67" s="92"/>
      <c r="H67" s="93">
        <f t="shared" si="17"/>
        <v>0</v>
      </c>
      <c r="I67" s="94">
        <v>3645000</v>
      </c>
      <c r="J67" s="81"/>
      <c r="K67" s="92"/>
      <c r="L67" s="93">
        <f t="shared" si="16"/>
        <v>0</v>
      </c>
      <c r="M67" s="80">
        <f t="shared" si="3"/>
        <v>0</v>
      </c>
      <c r="N67" s="80">
        <f t="shared" si="4"/>
        <v>0</v>
      </c>
      <c r="O67" s="80">
        <f t="shared" si="5"/>
        <v>0</v>
      </c>
      <c r="P67" s="80">
        <f t="shared" si="6"/>
        <v>0</v>
      </c>
      <c r="Q67" s="80">
        <f t="shared" si="7"/>
        <v>0</v>
      </c>
      <c r="R67" s="80">
        <f t="shared" si="8"/>
        <v>0</v>
      </c>
      <c r="S67" s="80">
        <f t="shared" si="9"/>
        <v>0</v>
      </c>
      <c r="T67" s="80">
        <f t="shared" si="10"/>
        <v>0</v>
      </c>
      <c r="U67" s="80">
        <f t="shared" si="11"/>
        <v>0</v>
      </c>
      <c r="V67" s="80">
        <f t="shared" si="12"/>
        <v>0</v>
      </c>
      <c r="W67" s="80">
        <f t="shared" si="13"/>
        <v>0</v>
      </c>
      <c r="X67" s="80">
        <f t="shared" si="14"/>
        <v>0</v>
      </c>
      <c r="Y67" s="95"/>
      <c r="Z67" s="89">
        <v>21065</v>
      </c>
    </row>
    <row r="68" spans="1:26" ht="12.75">
      <c r="A68" s="77" t="s">
        <v>81</v>
      </c>
      <c r="B68" s="91">
        <v>26038</v>
      </c>
      <c r="C68" s="78">
        <v>149</v>
      </c>
      <c r="D68" s="79">
        <v>45055326</v>
      </c>
      <c r="E68" s="79">
        <v>2575000</v>
      </c>
      <c r="F68" s="79">
        <v>10549829</v>
      </c>
      <c r="G68" s="79">
        <v>2618460</v>
      </c>
      <c r="H68" s="80">
        <f t="shared" si="17"/>
        <v>60798615</v>
      </c>
      <c r="I68" s="79">
        <v>59839016</v>
      </c>
      <c r="J68" s="81">
        <f t="shared" si="1"/>
        <v>1.6036343244681697E-2</v>
      </c>
      <c r="K68" s="80"/>
      <c r="L68" s="80">
        <f t="shared" si="16"/>
        <v>60798615</v>
      </c>
      <c r="M68" s="80">
        <f t="shared" si="3"/>
        <v>2334.9955833781396</v>
      </c>
      <c r="N68" s="80">
        <f t="shared" si="4"/>
        <v>1730.3681542361164</v>
      </c>
      <c r="O68" s="80">
        <f t="shared" si="5"/>
        <v>1730.3681542361164</v>
      </c>
      <c r="P68" s="80">
        <f t="shared" si="6"/>
        <v>1720.5226257303243</v>
      </c>
      <c r="Q68" s="80">
        <f t="shared" si="7"/>
        <v>1720.5226257303243</v>
      </c>
      <c r="R68" s="80">
        <f t="shared" si="8"/>
        <v>604.62742914202317</v>
      </c>
      <c r="S68" s="80">
        <f t="shared" si="9"/>
        <v>405.17048160380983</v>
      </c>
      <c r="T68" s="80">
        <f t="shared" si="10"/>
        <v>312.38851637764935</v>
      </c>
      <c r="U68" s="80">
        <f t="shared" si="11"/>
        <v>231.49814258188826</v>
      </c>
      <c r="V68" s="80">
        <f t="shared" si="12"/>
        <v>231.49814258188826</v>
      </c>
      <c r="W68" s="80">
        <f t="shared" si="13"/>
        <v>80.890373795761079</v>
      </c>
      <c r="X68" s="80">
        <f t="shared" si="14"/>
        <v>54.205929351316634</v>
      </c>
      <c r="Y68" s="82"/>
      <c r="Z68" s="83">
        <v>194625</v>
      </c>
    </row>
    <row r="69" spans="1:26" ht="12.75">
      <c r="A69" s="77" t="s">
        <v>82</v>
      </c>
      <c r="B69" s="91">
        <v>19729</v>
      </c>
      <c r="C69" s="78">
        <v>608</v>
      </c>
      <c r="D69" s="79">
        <v>74097466</v>
      </c>
      <c r="E69" s="79">
        <v>3000000</v>
      </c>
      <c r="F69" s="79">
        <v>15646915</v>
      </c>
      <c r="G69" s="79">
        <v>3724849</v>
      </c>
      <c r="H69" s="79">
        <v>97457230</v>
      </c>
      <c r="I69" s="79">
        <v>95480967</v>
      </c>
      <c r="J69" s="81">
        <f t="shared" si="1"/>
        <v>2.069797847774206E-2</v>
      </c>
      <c r="K69" s="79"/>
      <c r="L69" s="80">
        <f t="shared" si="16"/>
        <v>97457230</v>
      </c>
      <c r="M69" s="80">
        <f t="shared" si="3"/>
        <v>4939.7957321709155</v>
      </c>
      <c r="N69" s="80">
        <f t="shared" si="4"/>
        <v>3755.7639008566071</v>
      </c>
      <c r="O69" s="80">
        <f t="shared" si="5"/>
        <v>3755.7639008566071</v>
      </c>
      <c r="P69" s="80">
        <f t="shared" si="6"/>
        <v>3643.4806510301423</v>
      </c>
      <c r="Q69" s="80">
        <f t="shared" si="7"/>
        <v>3643.4806510301423</v>
      </c>
      <c r="R69" s="80">
        <f t="shared" si="8"/>
        <v>1133.9532667646611</v>
      </c>
      <c r="S69" s="80">
        <f t="shared" si="9"/>
        <v>793.09214861371584</v>
      </c>
      <c r="T69" s="80">
        <f t="shared" si="10"/>
        <v>688.27671685640837</v>
      </c>
      <c r="U69" s="80">
        <f t="shared" si="11"/>
        <v>523.3019718071132</v>
      </c>
      <c r="V69" s="80">
        <f t="shared" si="12"/>
        <v>523.3019718071132</v>
      </c>
      <c r="W69" s="80">
        <f t="shared" si="13"/>
        <v>157.99714681205683</v>
      </c>
      <c r="X69" s="80">
        <f t="shared" si="14"/>
        <v>110.50393372694144</v>
      </c>
      <c r="Y69" s="82"/>
      <c r="Z69" s="89">
        <v>141596</v>
      </c>
    </row>
    <row r="70" spans="1:26" ht="12.75">
      <c r="A70" s="77" t="s">
        <v>83</v>
      </c>
      <c r="B70" s="90">
        <v>1272</v>
      </c>
      <c r="C70" s="78">
        <v>563</v>
      </c>
      <c r="D70" s="79">
        <v>3324138</v>
      </c>
      <c r="E70" s="79">
        <v>250000</v>
      </c>
      <c r="F70" s="79">
        <v>390303</v>
      </c>
      <c r="G70" s="80"/>
      <c r="H70" s="80">
        <f t="shared" ref="H70:H93" si="18">SUM(D70:G70)</f>
        <v>3964441</v>
      </c>
      <c r="I70" s="79">
        <v>3274138</v>
      </c>
      <c r="J70" s="81">
        <f t="shared" si="1"/>
        <v>0.2108350350535011</v>
      </c>
      <c r="K70" s="80"/>
      <c r="L70" s="80">
        <f t="shared" si="16"/>
        <v>3964441</v>
      </c>
      <c r="M70" s="80">
        <f t="shared" si="3"/>
        <v>3116.6988993710693</v>
      </c>
      <c r="N70" s="80">
        <f t="shared" si="4"/>
        <v>2613.316037735849</v>
      </c>
      <c r="O70" s="80">
        <f t="shared" si="5"/>
        <v>2613.316037735849</v>
      </c>
      <c r="P70" s="80">
        <f t="shared" si="6"/>
        <v>1811.5193460490464</v>
      </c>
      <c r="Q70" s="80">
        <f t="shared" si="7"/>
        <v>1811.5193460490464</v>
      </c>
      <c r="R70" s="80">
        <f t="shared" si="8"/>
        <v>503.38286163522014</v>
      </c>
      <c r="S70" s="80">
        <f t="shared" si="9"/>
        <v>306.84198113207549</v>
      </c>
      <c r="T70" s="80">
        <f t="shared" si="10"/>
        <v>301.29510563915488</v>
      </c>
      <c r="U70" s="80">
        <f t="shared" si="11"/>
        <v>252.63246694026446</v>
      </c>
      <c r="V70" s="80">
        <f t="shared" si="12"/>
        <v>252.63246694026446</v>
      </c>
      <c r="W70" s="80">
        <f t="shared" si="13"/>
        <v>48.662638698890412</v>
      </c>
      <c r="X70" s="80">
        <f t="shared" si="14"/>
        <v>29.662790697674417</v>
      </c>
      <c r="Y70" s="82"/>
      <c r="Z70" s="83">
        <v>13158</v>
      </c>
    </row>
    <row r="71" spans="1:26" ht="12.75">
      <c r="A71" s="77" t="s">
        <v>84</v>
      </c>
      <c r="B71" s="91">
        <v>5813</v>
      </c>
      <c r="C71" s="78">
        <v>78</v>
      </c>
      <c r="D71" s="79">
        <v>9250400</v>
      </c>
      <c r="E71" s="79">
        <v>797000</v>
      </c>
      <c r="F71" s="79">
        <v>3091032</v>
      </c>
      <c r="G71" s="80"/>
      <c r="H71" s="80">
        <f t="shared" si="18"/>
        <v>13138432</v>
      </c>
      <c r="I71" s="79">
        <v>13238832</v>
      </c>
      <c r="J71" s="81">
        <f t="shared" si="1"/>
        <v>-7.5837505906865502E-3</v>
      </c>
      <c r="K71" s="80"/>
      <c r="L71" s="80">
        <f t="shared" si="16"/>
        <v>13138432</v>
      </c>
      <c r="M71" s="80">
        <f t="shared" si="3"/>
        <v>2260.1809736796836</v>
      </c>
      <c r="N71" s="80">
        <f t="shared" si="4"/>
        <v>1591.3297780836058</v>
      </c>
      <c r="O71" s="80">
        <f t="shared" si="5"/>
        <v>1591.3297780836058</v>
      </c>
      <c r="P71" s="80">
        <f t="shared" si="6"/>
        <v>1570.2597182142251</v>
      </c>
      <c r="Q71" s="80">
        <f t="shared" si="7"/>
        <v>1570.2597182142251</v>
      </c>
      <c r="R71" s="80">
        <f t="shared" si="8"/>
        <v>668.85119559607779</v>
      </c>
      <c r="S71" s="80">
        <f t="shared" si="9"/>
        <v>531.74471013246171</v>
      </c>
      <c r="T71" s="80">
        <f t="shared" si="10"/>
        <v>329.36655803459513</v>
      </c>
      <c r="U71" s="80">
        <f t="shared" si="11"/>
        <v>231.89771872649786</v>
      </c>
      <c r="V71" s="80">
        <f t="shared" si="12"/>
        <v>231.89771872649786</v>
      </c>
      <c r="W71" s="80">
        <f t="shared" si="13"/>
        <v>97.468839308097273</v>
      </c>
      <c r="X71" s="80">
        <f t="shared" si="14"/>
        <v>77.488894459764353</v>
      </c>
      <c r="Y71" s="82"/>
      <c r="Z71" s="83">
        <v>39890</v>
      </c>
    </row>
    <row r="72" spans="1:26" ht="12.75">
      <c r="A72" s="77" t="s">
        <v>85</v>
      </c>
      <c r="B72" s="91">
        <v>8978</v>
      </c>
      <c r="C72" s="84"/>
      <c r="D72" s="79">
        <v>13454378</v>
      </c>
      <c r="E72" s="79">
        <v>1442000</v>
      </c>
      <c r="F72" s="79">
        <v>5739180</v>
      </c>
      <c r="G72" s="79">
        <v>5217260</v>
      </c>
      <c r="H72" s="80">
        <f t="shared" si="18"/>
        <v>25852818</v>
      </c>
      <c r="I72" s="79">
        <v>20396140</v>
      </c>
      <c r="J72" s="81">
        <f t="shared" si="1"/>
        <v>0.26753483747414952</v>
      </c>
      <c r="K72" s="80"/>
      <c r="L72" s="80">
        <f t="shared" si="16"/>
        <v>25852818</v>
      </c>
      <c r="M72" s="80">
        <f t="shared" si="3"/>
        <v>2879.574292715527</v>
      </c>
      <c r="N72" s="80">
        <f t="shared" si="4"/>
        <v>1498.5941189574517</v>
      </c>
      <c r="O72" s="80">
        <f t="shared" si="5"/>
        <v>1498.5941189574517</v>
      </c>
      <c r="P72" s="80">
        <f t="shared" si="6"/>
        <v>1498.5941189574517</v>
      </c>
      <c r="Q72" s="80">
        <f t="shared" si="7"/>
        <v>1498.5941189574517</v>
      </c>
      <c r="R72" s="80">
        <f t="shared" si="8"/>
        <v>1380.9801737580754</v>
      </c>
      <c r="S72" s="80">
        <f t="shared" si="9"/>
        <v>639.24927600801959</v>
      </c>
      <c r="T72" s="80">
        <f t="shared" si="10"/>
        <v>448.01694827138027</v>
      </c>
      <c r="U72" s="80">
        <f t="shared" si="11"/>
        <v>233.15792392340353</v>
      </c>
      <c r="V72" s="80">
        <f t="shared" si="12"/>
        <v>233.15792392340353</v>
      </c>
      <c r="W72" s="80">
        <f t="shared" si="13"/>
        <v>214.85902434797677</v>
      </c>
      <c r="X72" s="80">
        <f t="shared" si="14"/>
        <v>99.457239407330391</v>
      </c>
      <c r="Y72" s="82"/>
      <c r="Z72" s="89">
        <v>57705</v>
      </c>
    </row>
    <row r="73" spans="1:26" ht="12.75">
      <c r="A73" s="77" t="s">
        <v>151</v>
      </c>
      <c r="B73" s="91">
        <v>1749</v>
      </c>
      <c r="C73" s="84"/>
      <c r="D73" s="79">
        <v>2375000</v>
      </c>
      <c r="E73" s="79">
        <v>264500</v>
      </c>
      <c r="F73" s="79">
        <v>836603</v>
      </c>
      <c r="G73" s="79">
        <v>0</v>
      </c>
      <c r="H73" s="80">
        <f t="shared" si="18"/>
        <v>3476103</v>
      </c>
      <c r="I73" s="79">
        <v>3340604</v>
      </c>
      <c r="J73" s="81">
        <f t="shared" si="1"/>
        <v>4.0561227849813988E-2</v>
      </c>
      <c r="K73" s="79">
        <v>0</v>
      </c>
      <c r="L73" s="80">
        <f t="shared" si="16"/>
        <v>3476103</v>
      </c>
      <c r="M73" s="80">
        <f t="shared" si="3"/>
        <v>1987.4802744425385</v>
      </c>
      <c r="N73" s="80">
        <f t="shared" si="4"/>
        <v>1357.9188107489995</v>
      </c>
      <c r="O73" s="80">
        <f t="shared" si="5"/>
        <v>1357.9188107489995</v>
      </c>
      <c r="P73" s="80">
        <f t="shared" si="6"/>
        <v>1357.9188107489995</v>
      </c>
      <c r="Q73" s="80">
        <f t="shared" si="7"/>
        <v>1357.9188107489995</v>
      </c>
      <c r="R73" s="80">
        <f t="shared" si="8"/>
        <v>629.56146369353917</v>
      </c>
      <c r="S73" s="80">
        <f t="shared" si="9"/>
        <v>478.33218982275588</v>
      </c>
      <c r="T73" s="80">
        <f t="shared" si="10"/>
        <v>256.65261370348492</v>
      </c>
      <c r="U73" s="80">
        <f t="shared" si="11"/>
        <v>175.35440047253397</v>
      </c>
      <c r="V73" s="80">
        <f t="shared" si="12"/>
        <v>175.35440047253397</v>
      </c>
      <c r="W73" s="80">
        <f t="shared" si="13"/>
        <v>81.298213230950978</v>
      </c>
      <c r="X73" s="80">
        <f t="shared" si="14"/>
        <v>61.769270525694033</v>
      </c>
      <c r="Y73" s="82"/>
      <c r="Z73" s="83">
        <v>13544</v>
      </c>
    </row>
    <row r="74" spans="1:26" ht="12.75">
      <c r="A74" s="77" t="s">
        <v>86</v>
      </c>
      <c r="B74" s="91">
        <v>4628</v>
      </c>
      <c r="C74" s="78">
        <v>1150</v>
      </c>
      <c r="D74" s="79">
        <v>9359614</v>
      </c>
      <c r="E74" s="79">
        <f>159000+834889+69781</f>
        <v>1063670</v>
      </c>
      <c r="F74" s="79">
        <v>900815</v>
      </c>
      <c r="G74" s="80"/>
      <c r="H74" s="80">
        <f t="shared" si="18"/>
        <v>11324099</v>
      </c>
      <c r="I74" s="79">
        <v>12505512</v>
      </c>
      <c r="J74" s="81">
        <f t="shared" si="1"/>
        <v>-9.4471381899437629E-2</v>
      </c>
      <c r="K74" s="80"/>
      <c r="L74" s="80">
        <f t="shared" si="16"/>
        <v>11324099</v>
      </c>
      <c r="M74" s="80">
        <f t="shared" si="3"/>
        <v>2446.8666810717373</v>
      </c>
      <c r="N74" s="80">
        <f t="shared" si="4"/>
        <v>2022.3885047536733</v>
      </c>
      <c r="O74" s="80">
        <f t="shared" si="5"/>
        <v>2022.3885047536733</v>
      </c>
      <c r="P74" s="80">
        <f t="shared" si="6"/>
        <v>1619.8708895811699</v>
      </c>
      <c r="Q74" s="80">
        <f t="shared" si="7"/>
        <v>1619.8708895811699</v>
      </c>
      <c r="R74" s="80">
        <f t="shared" si="8"/>
        <v>424.47817631806396</v>
      </c>
      <c r="S74" s="80">
        <f t="shared" si="9"/>
        <v>194.64455488331893</v>
      </c>
      <c r="T74" s="80">
        <f t="shared" si="10"/>
        <v>287.94718641137132</v>
      </c>
      <c r="U74" s="80">
        <f t="shared" si="11"/>
        <v>237.99460930149769</v>
      </c>
      <c r="V74" s="80">
        <f t="shared" si="12"/>
        <v>237.99460930149769</v>
      </c>
      <c r="W74" s="80">
        <f t="shared" si="13"/>
        <v>49.952577109873623</v>
      </c>
      <c r="X74" s="80">
        <f t="shared" si="14"/>
        <v>22.905764487502225</v>
      </c>
      <c r="Y74" s="105"/>
      <c r="Z74" s="83">
        <v>39327</v>
      </c>
    </row>
    <row r="75" spans="1:26" ht="12.75">
      <c r="A75" s="77" t="s">
        <v>87</v>
      </c>
      <c r="B75" s="91">
        <v>24104</v>
      </c>
      <c r="C75" s="78">
        <v>993</v>
      </c>
      <c r="D75" s="79">
        <v>36576287</v>
      </c>
      <c r="E75" s="79">
        <v>750000</v>
      </c>
      <c r="F75" s="79">
        <v>11296526</v>
      </c>
      <c r="G75" s="79">
        <v>750000</v>
      </c>
      <c r="H75" s="80">
        <f t="shared" si="18"/>
        <v>49372813</v>
      </c>
      <c r="I75" s="79">
        <v>47805356</v>
      </c>
      <c r="J75" s="81">
        <f t="shared" si="1"/>
        <v>3.2788313510310432E-2</v>
      </c>
      <c r="K75" s="79">
        <v>0</v>
      </c>
      <c r="L75" s="80">
        <f t="shared" si="16"/>
        <v>49372813</v>
      </c>
      <c r="M75" s="80">
        <f t="shared" si="3"/>
        <v>2048.3244689678063</v>
      </c>
      <c r="N75" s="80">
        <f t="shared" si="4"/>
        <v>1517.4364005974112</v>
      </c>
      <c r="O75" s="80">
        <f t="shared" si="5"/>
        <v>1517.4364005974112</v>
      </c>
      <c r="P75" s="80">
        <f t="shared" si="6"/>
        <v>1457.3967804916922</v>
      </c>
      <c r="Q75" s="80">
        <f t="shared" si="7"/>
        <v>1457.3967804916922</v>
      </c>
      <c r="R75" s="80">
        <f t="shared" si="8"/>
        <v>530.88806837039499</v>
      </c>
      <c r="S75" s="80">
        <f t="shared" si="9"/>
        <v>468.65773315632259</v>
      </c>
      <c r="T75" s="80">
        <f t="shared" si="10"/>
        <v>281.52387713326146</v>
      </c>
      <c r="U75" s="80">
        <f t="shared" si="11"/>
        <v>208.55806063508899</v>
      </c>
      <c r="V75" s="80">
        <f t="shared" si="12"/>
        <v>208.55806063508899</v>
      </c>
      <c r="W75" s="80">
        <f t="shared" si="13"/>
        <v>72.965816498172515</v>
      </c>
      <c r="X75" s="80">
        <f t="shared" si="14"/>
        <v>64.41281353883349</v>
      </c>
      <c r="Y75" s="82"/>
      <c r="Z75" s="83">
        <v>175377</v>
      </c>
    </row>
    <row r="76" spans="1:26" ht="12.75">
      <c r="A76" s="77" t="s">
        <v>88</v>
      </c>
      <c r="B76" s="91">
        <v>2286</v>
      </c>
      <c r="C76" s="84"/>
      <c r="D76" s="79">
        <v>5034788</v>
      </c>
      <c r="E76" s="79">
        <v>312267</v>
      </c>
      <c r="F76" s="79">
        <v>986985</v>
      </c>
      <c r="G76" s="79">
        <v>0</v>
      </c>
      <c r="H76" s="80">
        <f t="shared" si="18"/>
        <v>6334040</v>
      </c>
      <c r="I76" s="79">
        <v>6191285</v>
      </c>
      <c r="J76" s="81">
        <f t="shared" si="1"/>
        <v>2.3057410537553998E-2</v>
      </c>
      <c r="K76" s="79">
        <v>85000</v>
      </c>
      <c r="L76" s="80">
        <f t="shared" si="16"/>
        <v>6419040</v>
      </c>
      <c r="M76" s="80">
        <f t="shared" si="3"/>
        <v>2807.9790026246719</v>
      </c>
      <c r="N76" s="80">
        <f t="shared" si="4"/>
        <v>2202.4444444444443</v>
      </c>
      <c r="O76" s="80">
        <f t="shared" si="5"/>
        <v>2239.6272965879266</v>
      </c>
      <c r="P76" s="80">
        <f t="shared" si="6"/>
        <v>2202.4444444444443</v>
      </c>
      <c r="Q76" s="80">
        <f t="shared" si="7"/>
        <v>2239.6272965879266</v>
      </c>
      <c r="R76" s="80">
        <f t="shared" si="8"/>
        <v>568.35170603674544</v>
      </c>
      <c r="S76" s="80">
        <f t="shared" si="9"/>
        <v>431.75196850393701</v>
      </c>
      <c r="T76" s="80">
        <f t="shared" si="10"/>
        <v>307.54311996933689</v>
      </c>
      <c r="U76" s="80">
        <f t="shared" si="11"/>
        <v>241.22211575316214</v>
      </c>
      <c r="V76" s="80">
        <f t="shared" si="12"/>
        <v>245.29455730164815</v>
      </c>
      <c r="W76" s="80">
        <f t="shared" si="13"/>
        <v>62.248562667688766</v>
      </c>
      <c r="X76" s="80">
        <f t="shared" si="14"/>
        <v>47.287514373323113</v>
      </c>
      <c r="Y76" s="82"/>
      <c r="Z76" s="83">
        <v>20872</v>
      </c>
    </row>
    <row r="77" spans="1:26" ht="12.75">
      <c r="A77" s="77" t="s">
        <v>89</v>
      </c>
      <c r="B77" s="91">
        <v>22699</v>
      </c>
      <c r="C77" s="78">
        <v>379</v>
      </c>
      <c r="D77" s="79">
        <v>22150000</v>
      </c>
      <c r="E77" s="79">
        <v>2796000</v>
      </c>
      <c r="F77" s="79">
        <v>9692582</v>
      </c>
      <c r="G77" s="79">
        <v>1100000</v>
      </c>
      <c r="H77" s="80">
        <f t="shared" si="18"/>
        <v>35738582</v>
      </c>
      <c r="I77" s="79">
        <v>35880693</v>
      </c>
      <c r="J77" s="81">
        <f t="shared" si="1"/>
        <v>-3.9606537142412492E-3</v>
      </c>
      <c r="K77" s="79">
        <v>5386463</v>
      </c>
      <c r="L77" s="80">
        <f t="shared" si="16"/>
        <v>41125045</v>
      </c>
      <c r="M77" s="80">
        <f t="shared" si="3"/>
        <v>1811.7558042204503</v>
      </c>
      <c r="N77" s="80">
        <f t="shared" si="4"/>
        <v>975.81391250715888</v>
      </c>
      <c r="O77" s="80">
        <f t="shared" si="5"/>
        <v>1213.1134851755585</v>
      </c>
      <c r="P77" s="80">
        <f t="shared" si="6"/>
        <v>959.78854320131722</v>
      </c>
      <c r="Q77" s="80">
        <f t="shared" si="7"/>
        <v>1193.1910477511049</v>
      </c>
      <c r="R77" s="80">
        <f t="shared" si="8"/>
        <v>598.64231904489179</v>
      </c>
      <c r="S77" s="80">
        <f t="shared" si="9"/>
        <v>427.00480197365522</v>
      </c>
      <c r="T77" s="80">
        <f t="shared" si="10"/>
        <v>286.25454178441663</v>
      </c>
      <c r="U77" s="80">
        <f t="shared" si="11"/>
        <v>154.17704954547352</v>
      </c>
      <c r="V77" s="80">
        <f t="shared" si="12"/>
        <v>191.67000542925953</v>
      </c>
      <c r="W77" s="80">
        <f t="shared" si="13"/>
        <v>94.584536355157098</v>
      </c>
      <c r="X77" s="80">
        <f t="shared" si="14"/>
        <v>67.466081049099998</v>
      </c>
      <c r="Y77" s="82"/>
      <c r="Z77" s="83">
        <v>143666</v>
      </c>
    </row>
    <row r="78" spans="1:26" ht="12.75">
      <c r="A78" s="77" t="s">
        <v>90</v>
      </c>
      <c r="B78" s="91">
        <v>7548</v>
      </c>
      <c r="C78" s="84"/>
      <c r="D78" s="79">
        <v>7175000</v>
      </c>
      <c r="E78" s="79">
        <v>2228450</v>
      </c>
      <c r="F78" s="79">
        <v>1979075</v>
      </c>
      <c r="G78" s="80"/>
      <c r="H78" s="80">
        <f t="shared" si="18"/>
        <v>11382525</v>
      </c>
      <c r="I78" s="79">
        <v>10952650</v>
      </c>
      <c r="J78" s="81">
        <f t="shared" si="1"/>
        <v>3.9248492373991681E-2</v>
      </c>
      <c r="K78" s="80"/>
      <c r="L78" s="80">
        <f t="shared" si="16"/>
        <v>11382525</v>
      </c>
      <c r="M78" s="80">
        <f t="shared" si="3"/>
        <v>1508.0186804451509</v>
      </c>
      <c r="N78" s="80">
        <f t="shared" si="4"/>
        <v>950.5829358770535</v>
      </c>
      <c r="O78" s="80">
        <f t="shared" si="5"/>
        <v>950.5829358770535</v>
      </c>
      <c r="P78" s="80">
        <f t="shared" si="6"/>
        <v>950.5829358770535</v>
      </c>
      <c r="Q78" s="80">
        <f t="shared" si="7"/>
        <v>950.5829358770535</v>
      </c>
      <c r="R78" s="80">
        <f t="shared" si="8"/>
        <v>557.43574456809756</v>
      </c>
      <c r="S78" s="80">
        <f t="shared" si="9"/>
        <v>262.19859565447803</v>
      </c>
      <c r="T78" s="80">
        <f t="shared" si="10"/>
        <v>250.06096355368089</v>
      </c>
      <c r="U78" s="80">
        <f t="shared" si="11"/>
        <v>157.62648564335771</v>
      </c>
      <c r="V78" s="80">
        <f t="shared" si="12"/>
        <v>157.62648564335771</v>
      </c>
      <c r="W78" s="80">
        <f t="shared" si="13"/>
        <v>92.434477910323167</v>
      </c>
      <c r="X78" s="80">
        <f t="shared" si="14"/>
        <v>43.477998198554452</v>
      </c>
      <c r="Y78" s="82"/>
      <c r="Z78" s="83">
        <v>45519</v>
      </c>
    </row>
    <row r="79" spans="1:26" ht="12.75">
      <c r="A79" s="77" t="s">
        <v>91</v>
      </c>
      <c r="B79" s="91">
        <v>23465</v>
      </c>
      <c r="C79" s="78">
        <v>330</v>
      </c>
      <c r="D79" s="79">
        <v>12375000</v>
      </c>
      <c r="E79" s="79">
        <v>4700000</v>
      </c>
      <c r="F79" s="79">
        <v>2304198</v>
      </c>
      <c r="G79" s="80"/>
      <c r="H79" s="80">
        <f t="shared" si="18"/>
        <v>19379198</v>
      </c>
      <c r="I79" s="79">
        <v>17075000</v>
      </c>
      <c r="J79" s="81">
        <f t="shared" si="1"/>
        <v>0.13494571010248901</v>
      </c>
      <c r="K79" s="80"/>
      <c r="L79" s="80">
        <f t="shared" si="16"/>
        <v>19379198</v>
      </c>
      <c r="M79" s="80">
        <f t="shared" si="3"/>
        <v>825.87675261027061</v>
      </c>
      <c r="N79" s="80">
        <f t="shared" si="4"/>
        <v>527.38120605156621</v>
      </c>
      <c r="O79" s="80">
        <f t="shared" si="5"/>
        <v>527.38120605156621</v>
      </c>
      <c r="P79" s="80">
        <f t="shared" si="6"/>
        <v>520.06724101702036</v>
      </c>
      <c r="Q79" s="80">
        <f t="shared" si="7"/>
        <v>520.06724101702036</v>
      </c>
      <c r="R79" s="80">
        <f t="shared" si="8"/>
        <v>298.49554655870446</v>
      </c>
      <c r="S79" s="80">
        <f t="shared" si="9"/>
        <v>98.197229916897513</v>
      </c>
      <c r="T79" s="80">
        <f t="shared" si="10"/>
        <v>145.43815620614347</v>
      </c>
      <c r="U79" s="80">
        <f t="shared" si="11"/>
        <v>92.872635031182696</v>
      </c>
      <c r="V79" s="80">
        <f t="shared" si="12"/>
        <v>92.872635031182696</v>
      </c>
      <c r="W79" s="80">
        <f t="shared" si="13"/>
        <v>52.565521174960786</v>
      </c>
      <c r="X79" s="80">
        <f t="shared" si="14"/>
        <v>17.292682011602512</v>
      </c>
      <c r="Y79" s="82"/>
      <c r="Z79" s="83">
        <v>133247</v>
      </c>
    </row>
    <row r="80" spans="1:26" ht="12.75">
      <c r="A80" s="77" t="s">
        <v>92</v>
      </c>
      <c r="B80" s="91">
        <v>13006</v>
      </c>
      <c r="C80" s="78">
        <v>310</v>
      </c>
      <c r="D80" s="79">
        <v>15834840</v>
      </c>
      <c r="E80" s="79">
        <v>882525</v>
      </c>
      <c r="F80" s="79">
        <v>4502482</v>
      </c>
      <c r="G80" s="80"/>
      <c r="H80" s="80">
        <f t="shared" si="18"/>
        <v>21219847</v>
      </c>
      <c r="I80" s="79">
        <v>21346513</v>
      </c>
      <c r="J80" s="81">
        <f t="shared" si="1"/>
        <v>-5.9338028651330548E-3</v>
      </c>
      <c r="K80" s="80"/>
      <c r="L80" s="80">
        <f t="shared" si="16"/>
        <v>21219847</v>
      </c>
      <c r="M80" s="80">
        <f t="shared" si="3"/>
        <v>1631.5429032754114</v>
      </c>
      <c r="N80" s="80">
        <f t="shared" si="4"/>
        <v>1217.502691065662</v>
      </c>
      <c r="O80" s="80">
        <f t="shared" si="5"/>
        <v>1217.502691065662</v>
      </c>
      <c r="P80" s="80">
        <f t="shared" si="6"/>
        <v>1189.1589065785522</v>
      </c>
      <c r="Q80" s="80">
        <f t="shared" si="7"/>
        <v>1189.1589065785522</v>
      </c>
      <c r="R80" s="80">
        <f t="shared" si="8"/>
        <v>414.04021220974937</v>
      </c>
      <c r="S80" s="80">
        <f t="shared" si="9"/>
        <v>346.18499154236508</v>
      </c>
      <c r="T80" s="80">
        <f t="shared" si="10"/>
        <v>229.26247609581122</v>
      </c>
      <c r="U80" s="80">
        <f t="shared" si="11"/>
        <v>171.08203593461326</v>
      </c>
      <c r="V80" s="80">
        <f t="shared" si="12"/>
        <v>171.08203593461326</v>
      </c>
      <c r="W80" s="80">
        <f t="shared" si="13"/>
        <v>58.180440161197964</v>
      </c>
      <c r="X80" s="80">
        <f t="shared" si="14"/>
        <v>48.645504932095896</v>
      </c>
      <c r="Y80" s="82"/>
      <c r="Z80" s="83">
        <v>92557</v>
      </c>
    </row>
    <row r="81" spans="1:26" ht="12.75">
      <c r="A81" s="77" t="s">
        <v>93</v>
      </c>
      <c r="B81" s="91">
        <v>21189</v>
      </c>
      <c r="C81" s="78">
        <v>153</v>
      </c>
      <c r="D81" s="79">
        <v>35783026</v>
      </c>
      <c r="E81" s="79">
        <v>2200000</v>
      </c>
      <c r="F81" s="79">
        <v>10405500</v>
      </c>
      <c r="G81" s="79" t="s">
        <v>152</v>
      </c>
      <c r="H81" s="80">
        <f t="shared" si="18"/>
        <v>48388526</v>
      </c>
      <c r="I81" s="79">
        <f>44963285+1500000</f>
        <v>46463285</v>
      </c>
      <c r="J81" s="81">
        <f t="shared" si="1"/>
        <v>4.1435748677692508E-2</v>
      </c>
      <c r="K81" s="80"/>
      <c r="L81" s="80">
        <f t="shared" si="16"/>
        <v>48388526</v>
      </c>
      <c r="M81" s="80">
        <f t="shared" si="3"/>
        <v>2283.6625607626597</v>
      </c>
      <c r="N81" s="80">
        <f t="shared" si="4"/>
        <v>1688.7548256170655</v>
      </c>
      <c r="O81" s="80">
        <f t="shared" si="5"/>
        <v>1688.7548256170655</v>
      </c>
      <c r="P81" s="80">
        <f t="shared" si="6"/>
        <v>1676.6482054165494</v>
      </c>
      <c r="Q81" s="80">
        <f t="shared" si="7"/>
        <v>1676.6482054165494</v>
      </c>
      <c r="R81" s="80"/>
      <c r="S81" s="80">
        <f t="shared" si="9"/>
        <v>491.08027750247771</v>
      </c>
      <c r="T81" s="80">
        <f t="shared" si="10"/>
        <v>348.84670175185641</v>
      </c>
      <c r="U81" s="80">
        <f t="shared" si="11"/>
        <v>257.97005262778458</v>
      </c>
      <c r="V81" s="80">
        <f t="shared" si="12"/>
        <v>257.97005262778458</v>
      </c>
      <c r="W81" s="80"/>
      <c r="X81" s="80">
        <f t="shared" si="14"/>
        <v>75.016220892509551</v>
      </c>
      <c r="Y81" s="82" t="s">
        <v>153</v>
      </c>
      <c r="Z81" s="83">
        <v>138710</v>
      </c>
    </row>
    <row r="82" spans="1:26" ht="12.75">
      <c r="A82" s="77" t="s">
        <v>94</v>
      </c>
      <c r="B82" s="91">
        <v>8387</v>
      </c>
      <c r="C82" s="78">
        <v>1794</v>
      </c>
      <c r="D82" s="79">
        <v>13095375</v>
      </c>
      <c r="E82" s="79">
        <v>138325</v>
      </c>
      <c r="F82" s="80">
        <f>4064800+58232</f>
        <v>4123032</v>
      </c>
      <c r="G82" s="79">
        <v>134010</v>
      </c>
      <c r="H82" s="80">
        <f t="shared" si="18"/>
        <v>17490742</v>
      </c>
      <c r="I82" s="79">
        <v>17636089</v>
      </c>
      <c r="J82" s="81">
        <f t="shared" si="1"/>
        <v>-8.2414530795348103E-3</v>
      </c>
      <c r="K82" s="79">
        <v>0</v>
      </c>
      <c r="L82" s="80">
        <f t="shared" si="16"/>
        <v>17490742</v>
      </c>
      <c r="M82" s="80">
        <f t="shared" si="3"/>
        <v>2085.4586860617624</v>
      </c>
      <c r="N82" s="80">
        <f t="shared" si="4"/>
        <v>1561.3896506498152</v>
      </c>
      <c r="O82" s="80">
        <f t="shared" si="5"/>
        <v>1561.3896506498152</v>
      </c>
      <c r="P82" s="80">
        <f t="shared" si="6"/>
        <v>1286.2562616638836</v>
      </c>
      <c r="Q82" s="80">
        <f t="shared" si="7"/>
        <v>1286.2562616638836</v>
      </c>
      <c r="R82" s="80">
        <f t="shared" ref="R82:R101" si="19">(E82+F82+G82)/B82</f>
        <v>524.06903541194708</v>
      </c>
      <c r="S82" s="80">
        <f t="shared" si="9"/>
        <v>491.59794920710624</v>
      </c>
      <c r="T82" s="80">
        <f t="shared" si="10"/>
        <v>259.29112310246677</v>
      </c>
      <c r="U82" s="80">
        <f t="shared" si="11"/>
        <v>194.13210092504744</v>
      </c>
      <c r="V82" s="80">
        <f t="shared" si="12"/>
        <v>194.13210092504744</v>
      </c>
      <c r="W82" s="80">
        <f t="shared" ref="W82:W101" si="20">(E82+F82+G82)/Z82</f>
        <v>65.159022177419359</v>
      </c>
      <c r="X82" s="80">
        <f t="shared" si="14"/>
        <v>61.121797912713475</v>
      </c>
      <c r="Y82" s="82"/>
      <c r="Z82" s="83">
        <v>67456</v>
      </c>
    </row>
    <row r="83" spans="1:26" ht="12.75">
      <c r="A83" s="77" t="s">
        <v>95</v>
      </c>
      <c r="B83" s="91">
        <v>11761</v>
      </c>
      <c r="C83" s="84"/>
      <c r="D83" s="79">
        <v>10847520</v>
      </c>
      <c r="E83" s="79">
        <v>943500</v>
      </c>
      <c r="F83" s="79">
        <v>8408732</v>
      </c>
      <c r="G83" s="79">
        <v>0</v>
      </c>
      <c r="H83" s="80">
        <f t="shared" si="18"/>
        <v>20199752</v>
      </c>
      <c r="I83" s="79">
        <v>18679543</v>
      </c>
      <c r="J83" s="81">
        <f t="shared" si="1"/>
        <v>8.1383629139106878E-2</v>
      </c>
      <c r="K83" s="79">
        <v>1617117</v>
      </c>
      <c r="L83" s="80">
        <f t="shared" si="16"/>
        <v>21816869</v>
      </c>
      <c r="M83" s="80">
        <f t="shared" si="3"/>
        <v>1855.0181957316554</v>
      </c>
      <c r="N83" s="80">
        <f t="shared" si="4"/>
        <v>922.32973386616789</v>
      </c>
      <c r="O83" s="80">
        <f t="shared" si="5"/>
        <v>1059.8279908171073</v>
      </c>
      <c r="P83" s="80">
        <f t="shared" si="6"/>
        <v>922.32973386616789</v>
      </c>
      <c r="Q83" s="80">
        <f t="shared" si="7"/>
        <v>1059.8279908171073</v>
      </c>
      <c r="R83" s="80">
        <f t="shared" si="19"/>
        <v>795.19020491454808</v>
      </c>
      <c r="S83" s="80">
        <f t="shared" si="9"/>
        <v>714.96743474194375</v>
      </c>
      <c r="T83" s="80">
        <f t="shared" si="10"/>
        <v>338.14642198422172</v>
      </c>
      <c r="U83" s="80">
        <f t="shared" si="11"/>
        <v>168.12907825601761</v>
      </c>
      <c r="V83" s="80">
        <f t="shared" si="12"/>
        <v>193.19327639920024</v>
      </c>
      <c r="W83" s="80">
        <f t="shared" si="20"/>
        <v>144.95314558502147</v>
      </c>
      <c r="X83" s="80">
        <f t="shared" si="14"/>
        <v>130.3295463351881</v>
      </c>
      <c r="Y83" s="82"/>
      <c r="Z83" s="83">
        <v>64519</v>
      </c>
    </row>
    <row r="84" spans="1:26" ht="12.75">
      <c r="A84" s="77" t="s">
        <v>96</v>
      </c>
      <c r="B84" s="91">
        <v>5997</v>
      </c>
      <c r="C84" s="88"/>
      <c r="D84" s="79">
        <v>10826612</v>
      </c>
      <c r="E84" s="79">
        <v>424000</v>
      </c>
      <c r="F84" s="79">
        <v>1529156</v>
      </c>
      <c r="G84" s="80"/>
      <c r="H84" s="80">
        <f t="shared" si="18"/>
        <v>12779768</v>
      </c>
      <c r="I84" s="79">
        <v>12797477</v>
      </c>
      <c r="J84" s="81">
        <f t="shared" si="1"/>
        <v>-1.3837883826632389E-3</v>
      </c>
      <c r="K84" s="80"/>
      <c r="L84" s="80">
        <f t="shared" si="16"/>
        <v>12779768</v>
      </c>
      <c r="M84" s="80">
        <f t="shared" si="3"/>
        <v>2131.0268467567116</v>
      </c>
      <c r="N84" s="80">
        <f t="shared" si="4"/>
        <v>1805.3380023345005</v>
      </c>
      <c r="O84" s="80">
        <f t="shared" si="5"/>
        <v>1805.3380023345005</v>
      </c>
      <c r="P84" s="80">
        <f t="shared" si="6"/>
        <v>1805.3380023345005</v>
      </c>
      <c r="Q84" s="80">
        <f t="shared" si="7"/>
        <v>1805.3380023345005</v>
      </c>
      <c r="R84" s="80">
        <f t="shared" si="19"/>
        <v>325.6888444222111</v>
      </c>
      <c r="S84" s="80">
        <f t="shared" si="9"/>
        <v>254.9868267467067</v>
      </c>
      <c r="T84" s="80">
        <f t="shared" si="10"/>
        <v>356.91694129475508</v>
      </c>
      <c r="U84" s="80">
        <f t="shared" si="11"/>
        <v>302.36865329832989</v>
      </c>
      <c r="V84" s="80">
        <f t="shared" si="12"/>
        <v>302.36865329832989</v>
      </c>
      <c r="W84" s="80">
        <f t="shared" si="20"/>
        <v>54.548287996425181</v>
      </c>
      <c r="X84" s="80">
        <f t="shared" si="14"/>
        <v>42.706697201586323</v>
      </c>
      <c r="Y84" s="82"/>
      <c r="Z84" s="89">
        <v>35806</v>
      </c>
    </row>
    <row r="85" spans="1:26" ht="12.75">
      <c r="A85" s="77" t="s">
        <v>97</v>
      </c>
      <c r="B85" s="91">
        <v>8670</v>
      </c>
      <c r="C85" s="87">
        <v>480</v>
      </c>
      <c r="D85" s="79">
        <v>10199243</v>
      </c>
      <c r="E85" s="79">
        <v>1980000</v>
      </c>
      <c r="F85" s="79">
        <v>2947798</v>
      </c>
      <c r="G85" s="80"/>
      <c r="H85" s="80">
        <f t="shared" si="18"/>
        <v>15127041</v>
      </c>
      <c r="I85" s="79">
        <v>13916136</v>
      </c>
      <c r="J85" s="81">
        <f t="shared" si="1"/>
        <v>8.7014455736851085E-2</v>
      </c>
      <c r="K85" s="80"/>
      <c r="L85" s="80">
        <f t="shared" si="16"/>
        <v>15127041</v>
      </c>
      <c r="M85" s="80">
        <f t="shared" si="3"/>
        <v>1744.7567474048442</v>
      </c>
      <c r="N85" s="80">
        <f t="shared" si="4"/>
        <v>1176.3832756632064</v>
      </c>
      <c r="O85" s="80">
        <f t="shared" si="5"/>
        <v>1176.3832756632064</v>
      </c>
      <c r="P85" s="80">
        <f t="shared" si="6"/>
        <v>1114.6713661202186</v>
      </c>
      <c r="Q85" s="80">
        <f t="shared" si="7"/>
        <v>1114.6713661202186</v>
      </c>
      <c r="R85" s="80">
        <f t="shared" si="19"/>
        <v>568.37347174163779</v>
      </c>
      <c r="S85" s="80">
        <f t="shared" si="9"/>
        <v>339.99976931949249</v>
      </c>
      <c r="T85" s="80">
        <f t="shared" si="10"/>
        <v>246.85924801723294</v>
      </c>
      <c r="U85" s="80">
        <f t="shared" si="11"/>
        <v>166.44216521426941</v>
      </c>
      <c r="V85" s="80">
        <f t="shared" si="12"/>
        <v>166.44216521426941</v>
      </c>
      <c r="W85" s="80">
        <f t="shared" si="20"/>
        <v>80.417082802963549</v>
      </c>
      <c r="X85" s="80">
        <f t="shared" si="14"/>
        <v>48.105323280785925</v>
      </c>
      <c r="Y85" s="82"/>
      <c r="Z85" s="83">
        <v>61278</v>
      </c>
    </row>
    <row r="86" spans="1:26" ht="12.75">
      <c r="A86" s="77" t="s">
        <v>98</v>
      </c>
      <c r="B86" s="91">
        <v>6440</v>
      </c>
      <c r="C86" s="87">
        <v>117</v>
      </c>
      <c r="D86" s="79">
        <v>10271763</v>
      </c>
      <c r="E86" s="79">
        <v>800000</v>
      </c>
      <c r="F86" s="79">
        <v>4479176</v>
      </c>
      <c r="G86" s="80"/>
      <c r="H86" s="80">
        <f t="shared" si="18"/>
        <v>15550939</v>
      </c>
      <c r="I86" s="79">
        <v>15417521</v>
      </c>
      <c r="J86" s="81">
        <f t="shared" si="1"/>
        <v>8.6536609873922015E-3</v>
      </c>
      <c r="K86" s="80"/>
      <c r="L86" s="80">
        <f t="shared" si="16"/>
        <v>15550939</v>
      </c>
      <c r="M86" s="80">
        <f t="shared" si="3"/>
        <v>2414.7420807453418</v>
      </c>
      <c r="N86" s="80">
        <f t="shared" si="4"/>
        <v>1594.994254658385</v>
      </c>
      <c r="O86" s="80">
        <f t="shared" si="5"/>
        <v>1594.994254658385</v>
      </c>
      <c r="P86" s="80">
        <f t="shared" si="6"/>
        <v>1566.533933201159</v>
      </c>
      <c r="Q86" s="80">
        <f t="shared" si="7"/>
        <v>1566.533933201159</v>
      </c>
      <c r="R86" s="80">
        <f t="shared" si="19"/>
        <v>819.74782608695648</v>
      </c>
      <c r="S86" s="80">
        <f t="shared" si="9"/>
        <v>695.52422360248443</v>
      </c>
      <c r="T86" s="80">
        <f t="shared" si="10"/>
        <v>332.377348408746</v>
      </c>
      <c r="U86" s="80">
        <f t="shared" si="11"/>
        <v>219.54309957894287</v>
      </c>
      <c r="V86" s="80">
        <f t="shared" si="12"/>
        <v>219.54309957894287</v>
      </c>
      <c r="W86" s="80">
        <f t="shared" si="20"/>
        <v>112.83424882980314</v>
      </c>
      <c r="X86" s="80">
        <f t="shared" si="14"/>
        <v>95.735482078355105</v>
      </c>
      <c r="Y86" s="82"/>
      <c r="Z86" s="83">
        <v>46787</v>
      </c>
    </row>
    <row r="87" spans="1:26" ht="12.75">
      <c r="A87" s="77" t="s">
        <v>99</v>
      </c>
      <c r="B87" s="91">
        <v>11180</v>
      </c>
      <c r="C87" s="78">
        <v>744</v>
      </c>
      <c r="D87" s="80">
        <f>1764710+1105260+8972880+598410</f>
        <v>12441260</v>
      </c>
      <c r="E87" s="80">
        <f>161900+101400+823200</f>
        <v>1086500</v>
      </c>
      <c r="F87" s="79">
        <v>4586730</v>
      </c>
      <c r="G87" s="80">
        <f>2149625</f>
        <v>2149625</v>
      </c>
      <c r="H87" s="80">
        <f t="shared" si="18"/>
        <v>20264115</v>
      </c>
      <c r="I87" s="79">
        <v>23148595</v>
      </c>
      <c r="J87" s="81">
        <f t="shared" si="1"/>
        <v>-0.1246071305839512</v>
      </c>
      <c r="K87" s="80">
        <f>872498+781960</f>
        <v>1654458</v>
      </c>
      <c r="L87" s="80">
        <f t="shared" si="16"/>
        <v>21918573</v>
      </c>
      <c r="M87" s="80">
        <f t="shared" si="3"/>
        <v>1960.5163685152056</v>
      </c>
      <c r="N87" s="80">
        <f t="shared" si="4"/>
        <v>1112.8139534883721</v>
      </c>
      <c r="O87" s="80">
        <f t="shared" si="5"/>
        <v>1260.7976744186046</v>
      </c>
      <c r="P87" s="80">
        <f t="shared" si="6"/>
        <v>1043.379738342838</v>
      </c>
      <c r="Q87" s="80">
        <f t="shared" si="7"/>
        <v>1182.129989936263</v>
      </c>
      <c r="R87" s="80">
        <f t="shared" si="19"/>
        <v>699.7186940966011</v>
      </c>
      <c r="S87" s="80">
        <f t="shared" si="9"/>
        <v>410.26207513416819</v>
      </c>
      <c r="T87" s="80">
        <f t="shared" si="10"/>
        <v>296.83874593716143</v>
      </c>
      <c r="U87" s="80">
        <f t="shared" si="11"/>
        <v>168.4894366197183</v>
      </c>
      <c r="V87" s="80">
        <f t="shared" si="12"/>
        <v>190.89542253521128</v>
      </c>
      <c r="W87" s="80">
        <f t="shared" si="20"/>
        <v>105.94332340195017</v>
      </c>
      <c r="X87" s="80">
        <f t="shared" si="14"/>
        <v>62.1171451787649</v>
      </c>
      <c r="Y87" s="82"/>
      <c r="Z87" s="83">
        <v>73840</v>
      </c>
    </row>
    <row r="88" spans="1:26" ht="12.75">
      <c r="A88" s="77" t="s">
        <v>100</v>
      </c>
      <c r="B88" s="91">
        <v>2083</v>
      </c>
      <c r="C88" s="87">
        <v>210</v>
      </c>
      <c r="D88" s="79">
        <v>750000</v>
      </c>
      <c r="E88" s="79">
        <v>410000</v>
      </c>
      <c r="F88" s="79">
        <v>848975</v>
      </c>
      <c r="G88" s="80"/>
      <c r="H88" s="80">
        <f t="shared" si="18"/>
        <v>2008975</v>
      </c>
      <c r="I88" s="79">
        <v>2010000</v>
      </c>
      <c r="J88" s="81">
        <f t="shared" si="1"/>
        <v>-5.0995024875621887E-4</v>
      </c>
      <c r="K88" s="80"/>
      <c r="L88" s="80">
        <f t="shared" si="16"/>
        <v>2008975</v>
      </c>
      <c r="M88" s="80">
        <f t="shared" si="3"/>
        <v>964.46231397023519</v>
      </c>
      <c r="N88" s="80">
        <f t="shared" si="4"/>
        <v>360.05760921747481</v>
      </c>
      <c r="O88" s="80">
        <f t="shared" si="5"/>
        <v>360.05760921747481</v>
      </c>
      <c r="P88" s="80">
        <f t="shared" si="6"/>
        <v>327.08242477104233</v>
      </c>
      <c r="Q88" s="80">
        <f t="shared" si="7"/>
        <v>327.08242477104233</v>
      </c>
      <c r="R88" s="80">
        <f t="shared" si="19"/>
        <v>604.40470475276049</v>
      </c>
      <c r="S88" s="80">
        <f t="shared" si="9"/>
        <v>407.57321171387423</v>
      </c>
      <c r="T88" s="80">
        <f t="shared" si="10"/>
        <v>134.06573239906572</v>
      </c>
      <c r="U88" s="80">
        <f t="shared" si="11"/>
        <v>50.050050050050054</v>
      </c>
      <c r="V88" s="80">
        <f t="shared" si="12"/>
        <v>50.050050050050054</v>
      </c>
      <c r="W88" s="80">
        <f t="shared" si="20"/>
        <v>84.015682349015677</v>
      </c>
      <c r="X88" s="80">
        <f t="shared" si="14"/>
        <v>56.65498832165499</v>
      </c>
      <c r="Y88" s="82"/>
      <c r="Z88" s="83">
        <v>14985</v>
      </c>
    </row>
    <row r="89" spans="1:26" ht="12.75">
      <c r="A89" s="77" t="s">
        <v>101</v>
      </c>
      <c r="B89" s="106">
        <v>3561</v>
      </c>
      <c r="C89" s="87">
        <v>289</v>
      </c>
      <c r="D89" s="107">
        <v>11161610</v>
      </c>
      <c r="E89" s="107">
        <v>1600000</v>
      </c>
      <c r="F89" s="79">
        <v>2107970</v>
      </c>
      <c r="G89" s="80"/>
      <c r="H89" s="80">
        <f t="shared" si="18"/>
        <v>14869580</v>
      </c>
      <c r="I89" s="79">
        <v>14431733</v>
      </c>
      <c r="J89" s="81">
        <f t="shared" si="1"/>
        <v>3.0339183797261218E-2</v>
      </c>
      <c r="K89" s="80"/>
      <c r="L89" s="80">
        <f t="shared" si="16"/>
        <v>14869580</v>
      </c>
      <c r="M89" s="80">
        <f t="shared" si="3"/>
        <v>4175.6753720864926</v>
      </c>
      <c r="N89" s="80">
        <f t="shared" si="4"/>
        <v>3134.403257511935</v>
      </c>
      <c r="O89" s="80">
        <f t="shared" si="5"/>
        <v>3134.403257511935</v>
      </c>
      <c r="P89" s="80">
        <f t="shared" si="6"/>
        <v>2899.1194805194805</v>
      </c>
      <c r="Q89" s="80">
        <f t="shared" si="7"/>
        <v>2899.1194805194805</v>
      </c>
      <c r="R89" s="80">
        <f t="shared" si="19"/>
        <v>1041.2721145745577</v>
      </c>
      <c r="S89" s="80">
        <f t="shared" si="9"/>
        <v>591.96012356079757</v>
      </c>
      <c r="T89" s="80">
        <f t="shared" si="10"/>
        <v>440.5932027615633</v>
      </c>
      <c r="U89" s="80">
        <f t="shared" si="11"/>
        <v>330.72416960502534</v>
      </c>
      <c r="V89" s="80">
        <f t="shared" si="12"/>
        <v>330.72416960502534</v>
      </c>
      <c r="W89" s="80">
        <f t="shared" si="20"/>
        <v>109.86903315653797</v>
      </c>
      <c r="X89" s="80">
        <f t="shared" si="14"/>
        <v>62.460221043586479</v>
      </c>
      <c r="Y89" s="102">
        <v>0.09</v>
      </c>
      <c r="Z89" s="83">
        <v>33749</v>
      </c>
    </row>
    <row r="90" spans="1:26" ht="12.75">
      <c r="A90" s="77" t="s">
        <v>102</v>
      </c>
      <c r="B90" s="91">
        <v>593</v>
      </c>
      <c r="C90" s="88"/>
      <c r="D90" s="79">
        <v>537595</v>
      </c>
      <c r="E90" s="79">
        <v>97675</v>
      </c>
      <c r="F90" s="79">
        <v>206809</v>
      </c>
      <c r="G90" s="80"/>
      <c r="H90" s="80">
        <f t="shared" si="18"/>
        <v>842079</v>
      </c>
      <c r="I90" s="79">
        <v>943253</v>
      </c>
      <c r="J90" s="81">
        <f t="shared" si="1"/>
        <v>-0.10726072432316675</v>
      </c>
      <c r="K90" s="80"/>
      <c r="L90" s="80">
        <f t="shared" si="16"/>
        <v>842079</v>
      </c>
      <c r="M90" s="80">
        <f t="shared" si="3"/>
        <v>1420.0320404721754</v>
      </c>
      <c r="N90" s="80">
        <f t="shared" si="4"/>
        <v>906.56829679595273</v>
      </c>
      <c r="O90" s="80">
        <f t="shared" si="5"/>
        <v>906.56829679595273</v>
      </c>
      <c r="P90" s="80">
        <f t="shared" si="6"/>
        <v>906.56829679595273</v>
      </c>
      <c r="Q90" s="80">
        <f t="shared" si="7"/>
        <v>906.56829679595273</v>
      </c>
      <c r="R90" s="80">
        <f t="shared" si="19"/>
        <v>513.46374367622263</v>
      </c>
      <c r="S90" s="80">
        <f t="shared" si="9"/>
        <v>348.75042158516021</v>
      </c>
      <c r="T90" s="80">
        <f t="shared" si="10"/>
        <v>203.64667472793229</v>
      </c>
      <c r="U90" s="80">
        <f t="shared" si="11"/>
        <v>130.01088270858526</v>
      </c>
      <c r="V90" s="80">
        <f t="shared" si="12"/>
        <v>130.01088270858526</v>
      </c>
      <c r="W90" s="80">
        <f t="shared" si="20"/>
        <v>73.635792019347036</v>
      </c>
      <c r="X90" s="80">
        <f t="shared" si="14"/>
        <v>50.014268440145102</v>
      </c>
      <c r="Y90" s="82"/>
      <c r="Z90" s="83">
        <v>4135</v>
      </c>
    </row>
    <row r="91" spans="1:26" ht="12.75">
      <c r="A91" s="77" t="s">
        <v>103</v>
      </c>
      <c r="B91" s="91">
        <v>41924</v>
      </c>
      <c r="C91" s="87">
        <v>1500</v>
      </c>
      <c r="D91" s="79">
        <v>91922668</v>
      </c>
      <c r="E91" s="79">
        <v>16626627</v>
      </c>
      <c r="F91" s="79">
        <v>43990217</v>
      </c>
      <c r="G91" s="79">
        <v>0</v>
      </c>
      <c r="H91" s="80">
        <f t="shared" si="18"/>
        <v>152539512</v>
      </c>
      <c r="I91" s="79">
        <v>151651209</v>
      </c>
      <c r="J91" s="81">
        <f t="shared" si="1"/>
        <v>5.8575398498801282E-3</v>
      </c>
      <c r="K91" s="79">
        <v>0</v>
      </c>
      <c r="L91" s="80">
        <f t="shared" si="16"/>
        <v>152539512</v>
      </c>
      <c r="M91" s="80">
        <f t="shared" si="3"/>
        <v>3638.4770537162485</v>
      </c>
      <c r="N91" s="80">
        <f t="shared" si="4"/>
        <v>2192.602518843622</v>
      </c>
      <c r="O91" s="80">
        <f t="shared" si="5"/>
        <v>2192.602518843622</v>
      </c>
      <c r="P91" s="80">
        <f t="shared" si="6"/>
        <v>2116.8632092851881</v>
      </c>
      <c r="Q91" s="80">
        <f t="shared" si="7"/>
        <v>2116.8632092851881</v>
      </c>
      <c r="R91" s="80">
        <f t="shared" si="19"/>
        <v>1445.8745348726266</v>
      </c>
      <c r="S91" s="80">
        <f t="shared" si="9"/>
        <v>1049.2848249212861</v>
      </c>
      <c r="T91" s="80">
        <f t="shared" si="10"/>
        <v>691.48497939681863</v>
      </c>
      <c r="U91" s="80">
        <f t="shared" si="11"/>
        <v>416.6995380716873</v>
      </c>
      <c r="V91" s="80">
        <f t="shared" si="12"/>
        <v>416.6995380716873</v>
      </c>
      <c r="W91" s="80">
        <f t="shared" si="20"/>
        <v>274.78544132513133</v>
      </c>
      <c r="X91" s="80">
        <f t="shared" si="14"/>
        <v>199.41439366809158</v>
      </c>
      <c r="Y91" s="82" t="s">
        <v>154</v>
      </c>
      <c r="Z91" s="89">
        <v>220597</v>
      </c>
    </row>
    <row r="92" spans="1:26" ht="12.75">
      <c r="A92" s="77" t="s">
        <v>104</v>
      </c>
      <c r="B92" s="91">
        <v>6480</v>
      </c>
      <c r="C92" s="87">
        <v>1189</v>
      </c>
      <c r="D92" s="79">
        <v>8232440</v>
      </c>
      <c r="E92" s="79">
        <v>627000</v>
      </c>
      <c r="F92" s="79">
        <v>1856090</v>
      </c>
      <c r="G92" s="79">
        <v>730335</v>
      </c>
      <c r="H92" s="80">
        <f t="shared" si="18"/>
        <v>11445865</v>
      </c>
      <c r="I92" s="79">
        <v>11908251</v>
      </c>
      <c r="J92" s="81">
        <f t="shared" si="1"/>
        <v>-3.882904382851856E-2</v>
      </c>
      <c r="K92" s="79">
        <v>0</v>
      </c>
      <c r="L92" s="79">
        <v>8859440</v>
      </c>
      <c r="M92" s="80">
        <f t="shared" si="3"/>
        <v>1367.1975308641975</v>
      </c>
      <c r="N92" s="80">
        <f t="shared" si="4"/>
        <v>1270.4382716049383</v>
      </c>
      <c r="O92" s="80">
        <f t="shared" si="5"/>
        <v>1270.4382716049383</v>
      </c>
      <c r="P92" s="80">
        <f t="shared" si="6"/>
        <v>1073.4698135350111</v>
      </c>
      <c r="Q92" s="80">
        <f t="shared" si="7"/>
        <v>1073.4698135350111</v>
      </c>
      <c r="R92" s="80">
        <f t="shared" si="19"/>
        <v>495.89891975308643</v>
      </c>
      <c r="S92" s="80">
        <f t="shared" si="9"/>
        <v>286.43364197530866</v>
      </c>
      <c r="T92" s="80">
        <f t="shared" si="10"/>
        <v>196.76712937257079</v>
      </c>
      <c r="U92" s="80">
        <f t="shared" si="11"/>
        <v>182.84153248195446</v>
      </c>
      <c r="V92" s="80">
        <f t="shared" si="12"/>
        <v>182.84153248195446</v>
      </c>
      <c r="W92" s="80">
        <f t="shared" si="20"/>
        <v>71.369794558578562</v>
      </c>
      <c r="X92" s="80">
        <f t="shared" si="14"/>
        <v>41.223542476402002</v>
      </c>
      <c r="Y92" s="108">
        <v>2500</v>
      </c>
      <c r="Z92" s="83">
        <v>45025</v>
      </c>
    </row>
    <row r="93" spans="1:26" ht="12.75">
      <c r="A93" s="77" t="s">
        <v>105</v>
      </c>
      <c r="B93" s="106">
        <v>158049</v>
      </c>
      <c r="C93" s="87">
        <v>10518</v>
      </c>
      <c r="D93" s="79">
        <f>386000000-E93</f>
        <v>384752673</v>
      </c>
      <c r="E93" s="79">
        <v>1247327</v>
      </c>
      <c r="F93" s="79">
        <v>202057751</v>
      </c>
      <c r="G93" s="79">
        <v>43708000</v>
      </c>
      <c r="H93" s="80">
        <f t="shared" si="18"/>
        <v>631765751</v>
      </c>
      <c r="I93" s="79">
        <v>574695773</v>
      </c>
      <c r="J93" s="81">
        <f t="shared" si="1"/>
        <v>9.9304676806801565E-2</v>
      </c>
      <c r="K93" s="80"/>
      <c r="L93" s="80">
        <f t="shared" ref="L93:L101" si="21">H93+K93</f>
        <v>631765751</v>
      </c>
      <c r="M93" s="80">
        <f t="shared" si="3"/>
        <v>3997.2777493055951</v>
      </c>
      <c r="N93" s="80">
        <f t="shared" si="4"/>
        <v>2434.3885314048175</v>
      </c>
      <c r="O93" s="80">
        <f t="shared" si="5"/>
        <v>2434.3885314048175</v>
      </c>
      <c r="P93" s="80">
        <f t="shared" si="6"/>
        <v>2282.4910747655235</v>
      </c>
      <c r="Q93" s="80">
        <f t="shared" si="7"/>
        <v>2282.4910747655235</v>
      </c>
      <c r="R93" s="80">
        <f t="shared" si="19"/>
        <v>1562.8892179007776</v>
      </c>
      <c r="S93" s="80">
        <f t="shared" si="9"/>
        <v>1278.4500439737044</v>
      </c>
      <c r="T93" s="80">
        <f t="shared" si="10"/>
        <v>628.38191439100444</v>
      </c>
      <c r="U93" s="80">
        <f t="shared" si="11"/>
        <v>382.69187724105689</v>
      </c>
      <c r="V93" s="80">
        <f t="shared" si="12"/>
        <v>382.69187724105689</v>
      </c>
      <c r="W93" s="80">
        <f t="shared" si="20"/>
        <v>245.69003714994753</v>
      </c>
      <c r="X93" s="80">
        <f t="shared" si="14"/>
        <v>200.97549794357386</v>
      </c>
      <c r="Y93" s="82"/>
      <c r="Z93" s="83">
        <v>1005385</v>
      </c>
    </row>
    <row r="94" spans="1:26" ht="12.75">
      <c r="A94" s="77" t="s">
        <v>106</v>
      </c>
      <c r="B94" s="106">
        <v>2238</v>
      </c>
      <c r="C94" s="87">
        <v>200</v>
      </c>
      <c r="D94" s="79">
        <v>4650000</v>
      </c>
      <c r="E94" s="79">
        <v>946909</v>
      </c>
      <c r="F94" s="79">
        <v>58797</v>
      </c>
      <c r="G94" s="80"/>
      <c r="H94" s="79">
        <v>5655706</v>
      </c>
      <c r="I94" s="79">
        <v>5050000</v>
      </c>
      <c r="J94" s="81">
        <f t="shared" si="1"/>
        <v>0.11994178217821783</v>
      </c>
      <c r="K94" s="79">
        <v>0</v>
      </c>
      <c r="L94" s="80">
        <f t="shared" si="21"/>
        <v>5655706</v>
      </c>
      <c r="M94" s="80">
        <f t="shared" si="3"/>
        <v>2527.1251117068809</v>
      </c>
      <c r="N94" s="80">
        <f t="shared" si="4"/>
        <v>2077.7479892761394</v>
      </c>
      <c r="O94" s="80">
        <f t="shared" si="5"/>
        <v>2077.7479892761394</v>
      </c>
      <c r="P94" s="80">
        <f t="shared" si="6"/>
        <v>1907.3010664479082</v>
      </c>
      <c r="Q94" s="80">
        <f t="shared" si="7"/>
        <v>1907.3010664479082</v>
      </c>
      <c r="R94" s="80">
        <f t="shared" si="19"/>
        <v>449.37712243074174</v>
      </c>
      <c r="S94" s="80">
        <f t="shared" si="9"/>
        <v>26.272117962466488</v>
      </c>
      <c r="T94" s="80">
        <f t="shared" si="10"/>
        <v>276.52207500122233</v>
      </c>
      <c r="U94" s="80">
        <f t="shared" si="11"/>
        <v>227.35051092749231</v>
      </c>
      <c r="V94" s="80">
        <f t="shared" si="12"/>
        <v>227.35051092749231</v>
      </c>
      <c r="W94" s="80">
        <f t="shared" si="20"/>
        <v>49.171564073730018</v>
      </c>
      <c r="X94" s="80">
        <f t="shared" si="14"/>
        <v>2.8747372023664011</v>
      </c>
      <c r="Y94" s="82" t="s">
        <v>145</v>
      </c>
      <c r="Z94" s="83">
        <v>20453</v>
      </c>
    </row>
    <row r="95" spans="1:26" ht="12.75">
      <c r="A95" s="77" t="s">
        <v>107</v>
      </c>
      <c r="B95" s="106">
        <v>1647</v>
      </c>
      <c r="C95" s="88"/>
      <c r="D95" s="79">
        <v>1603000</v>
      </c>
      <c r="E95" s="79">
        <v>300000</v>
      </c>
      <c r="F95" s="80"/>
      <c r="G95" s="80"/>
      <c r="H95" s="80">
        <f t="shared" ref="H95:H101" si="22">SUM(D95:G95)</f>
        <v>1903000</v>
      </c>
      <c r="I95" s="79">
        <v>1903000</v>
      </c>
      <c r="J95" s="81">
        <f t="shared" si="1"/>
        <v>0</v>
      </c>
      <c r="K95" s="80"/>
      <c r="L95" s="80">
        <f t="shared" si="21"/>
        <v>1903000</v>
      </c>
      <c r="M95" s="80">
        <f t="shared" si="3"/>
        <v>1155.4341226472375</v>
      </c>
      <c r="N95" s="80">
        <f t="shared" si="4"/>
        <v>973.28476017000605</v>
      </c>
      <c r="O95" s="80">
        <f t="shared" si="5"/>
        <v>973.28476017000605</v>
      </c>
      <c r="P95" s="80">
        <f t="shared" si="6"/>
        <v>973.28476017000605</v>
      </c>
      <c r="Q95" s="80">
        <f t="shared" si="7"/>
        <v>973.28476017000605</v>
      </c>
      <c r="R95" s="80">
        <f t="shared" si="19"/>
        <v>182.14936247723134</v>
      </c>
      <c r="S95" s="80">
        <f t="shared" si="9"/>
        <v>0</v>
      </c>
      <c r="T95" s="80">
        <f t="shared" si="10"/>
        <v>150.4585705249842</v>
      </c>
      <c r="U95" s="80">
        <f t="shared" si="11"/>
        <v>126.73940543959519</v>
      </c>
      <c r="V95" s="80">
        <f t="shared" si="12"/>
        <v>126.73940543959519</v>
      </c>
      <c r="W95" s="80">
        <f t="shared" si="20"/>
        <v>23.719165085388994</v>
      </c>
      <c r="X95" s="80">
        <f t="shared" si="14"/>
        <v>0</v>
      </c>
      <c r="Y95" s="82"/>
      <c r="Z95" s="83">
        <v>12648</v>
      </c>
    </row>
    <row r="96" spans="1:26" ht="12.75">
      <c r="A96" s="77" t="s">
        <v>108</v>
      </c>
      <c r="B96" s="106">
        <v>4330</v>
      </c>
      <c r="C96" s="87">
        <v>198</v>
      </c>
      <c r="D96" s="79">
        <v>12403036</v>
      </c>
      <c r="E96" s="79">
        <v>275000</v>
      </c>
      <c r="F96" s="79">
        <v>5493321</v>
      </c>
      <c r="G96" s="79">
        <v>375000</v>
      </c>
      <c r="H96" s="80">
        <f t="shared" si="22"/>
        <v>18546357</v>
      </c>
      <c r="I96" s="79">
        <v>19083949</v>
      </c>
      <c r="J96" s="81">
        <f t="shared" si="1"/>
        <v>-2.8169851009348223E-2</v>
      </c>
      <c r="K96" s="80"/>
      <c r="L96" s="80">
        <f t="shared" si="21"/>
        <v>18546357</v>
      </c>
      <c r="M96" s="80">
        <f t="shared" si="3"/>
        <v>4283.2233256351037</v>
      </c>
      <c r="N96" s="80">
        <f t="shared" si="4"/>
        <v>2864.4424942263281</v>
      </c>
      <c r="O96" s="80">
        <f t="shared" si="5"/>
        <v>2864.4424942263281</v>
      </c>
      <c r="P96" s="80">
        <f t="shared" si="6"/>
        <v>2739.1863957597175</v>
      </c>
      <c r="Q96" s="80">
        <f t="shared" si="7"/>
        <v>2739.1863957597175</v>
      </c>
      <c r="R96" s="80">
        <f t="shared" si="19"/>
        <v>1418.7808314087761</v>
      </c>
      <c r="S96" s="80">
        <f t="shared" si="9"/>
        <v>1268.6653579676674</v>
      </c>
      <c r="T96" s="80">
        <f t="shared" si="10"/>
        <v>347.87029673256558</v>
      </c>
      <c r="U96" s="80">
        <f t="shared" si="11"/>
        <v>232.64125745582774</v>
      </c>
      <c r="V96" s="80">
        <f t="shared" si="12"/>
        <v>232.64125745582774</v>
      </c>
      <c r="W96" s="80">
        <f t="shared" si="20"/>
        <v>115.22903927673782</v>
      </c>
      <c r="X96" s="80">
        <f t="shared" si="14"/>
        <v>103.03711970589339</v>
      </c>
      <c r="Y96" s="82" t="s">
        <v>155</v>
      </c>
      <c r="Z96" s="83">
        <v>53314</v>
      </c>
    </row>
    <row r="97" spans="1:26" ht="12.75">
      <c r="A97" s="77" t="s">
        <v>109</v>
      </c>
      <c r="B97" s="106">
        <v>18982</v>
      </c>
      <c r="C97" s="87">
        <v>631</v>
      </c>
      <c r="D97" s="79">
        <v>19369728</v>
      </c>
      <c r="E97" s="79">
        <v>2629730</v>
      </c>
      <c r="F97" s="79">
        <v>4974841</v>
      </c>
      <c r="G97" s="79">
        <v>593264</v>
      </c>
      <c r="H97" s="80">
        <f t="shared" si="22"/>
        <v>27567563</v>
      </c>
      <c r="I97" s="79">
        <v>23892610</v>
      </c>
      <c r="J97" s="81">
        <f t="shared" si="1"/>
        <v>0.15381128307037198</v>
      </c>
      <c r="K97" s="80"/>
      <c r="L97" s="80">
        <f t="shared" si="21"/>
        <v>27567563</v>
      </c>
      <c r="M97" s="80">
        <f t="shared" si="3"/>
        <v>1452.3002317985461</v>
      </c>
      <c r="N97" s="80">
        <f t="shared" si="4"/>
        <v>1020.4260878727215</v>
      </c>
      <c r="O97" s="80">
        <f t="shared" si="5"/>
        <v>1020.4260878727215</v>
      </c>
      <c r="P97" s="80">
        <f t="shared" si="6"/>
        <v>987.59639014939069</v>
      </c>
      <c r="Q97" s="80">
        <f t="shared" si="7"/>
        <v>987.59639014939069</v>
      </c>
      <c r="R97" s="80">
        <f t="shared" si="19"/>
        <v>431.87414392582446</v>
      </c>
      <c r="S97" s="80">
        <f t="shared" si="9"/>
        <v>262.08202507638816</v>
      </c>
      <c r="T97" s="80">
        <f t="shared" si="10"/>
        <v>218.92223086941328</v>
      </c>
      <c r="U97" s="80">
        <f t="shared" si="11"/>
        <v>153.82078078841207</v>
      </c>
      <c r="V97" s="80">
        <f t="shared" si="12"/>
        <v>153.82078078841207</v>
      </c>
      <c r="W97" s="80">
        <f t="shared" si="20"/>
        <v>65.101450081001232</v>
      </c>
      <c r="X97" s="80">
        <f t="shared" si="14"/>
        <v>39.506694514151391</v>
      </c>
      <c r="Y97" s="82"/>
      <c r="Z97" s="83">
        <v>125924</v>
      </c>
    </row>
    <row r="98" spans="1:26" ht="12.75">
      <c r="A98" s="77" t="s">
        <v>110</v>
      </c>
      <c r="B98" s="106">
        <v>9896</v>
      </c>
      <c r="C98" s="87">
        <v>194</v>
      </c>
      <c r="D98" s="79">
        <v>11386728</v>
      </c>
      <c r="E98" s="79">
        <v>700000</v>
      </c>
      <c r="F98" s="79">
        <v>4088280</v>
      </c>
      <c r="G98" s="80"/>
      <c r="H98" s="80">
        <f t="shared" si="22"/>
        <v>16175008</v>
      </c>
      <c r="I98" s="79">
        <v>16505806</v>
      </c>
      <c r="J98" s="81">
        <f t="shared" si="1"/>
        <v>-2.0041311523957085E-2</v>
      </c>
      <c r="K98" s="80"/>
      <c r="L98" s="80">
        <f t="shared" si="21"/>
        <v>16175008</v>
      </c>
      <c r="M98" s="80">
        <f t="shared" si="3"/>
        <v>1634.4995957962813</v>
      </c>
      <c r="N98" s="80">
        <f t="shared" si="4"/>
        <v>1150.6394502829426</v>
      </c>
      <c r="O98" s="80">
        <f t="shared" si="5"/>
        <v>1150.6394502829426</v>
      </c>
      <c r="P98" s="80">
        <f t="shared" si="6"/>
        <v>1128.5161546085233</v>
      </c>
      <c r="Q98" s="80">
        <f t="shared" si="7"/>
        <v>1128.5161546085233</v>
      </c>
      <c r="R98" s="80">
        <f t="shared" si="19"/>
        <v>483.86014551333875</v>
      </c>
      <c r="S98" s="80">
        <f t="shared" si="9"/>
        <v>413.12449474535168</v>
      </c>
      <c r="T98" s="80">
        <f t="shared" si="10"/>
        <v>231.03193738216305</v>
      </c>
      <c r="U98" s="80">
        <f t="shared" si="11"/>
        <v>162.6396617722676</v>
      </c>
      <c r="V98" s="80">
        <f t="shared" si="12"/>
        <v>162.6396617722676</v>
      </c>
      <c r="W98" s="80">
        <f t="shared" si="20"/>
        <v>68.392275609895449</v>
      </c>
      <c r="X98" s="80">
        <f t="shared" si="14"/>
        <v>58.39398960178255</v>
      </c>
      <c r="Y98" s="82"/>
      <c r="Z98" s="83">
        <v>70012</v>
      </c>
    </row>
    <row r="99" spans="1:26" ht="12.75">
      <c r="A99" s="77" t="s">
        <v>111</v>
      </c>
      <c r="B99" s="106">
        <v>13148</v>
      </c>
      <c r="C99" s="87">
        <v>1234</v>
      </c>
      <c r="D99" s="79">
        <v>18823625</v>
      </c>
      <c r="E99" s="79">
        <v>1250000</v>
      </c>
      <c r="F99" s="79">
        <v>4565091</v>
      </c>
      <c r="G99" s="80"/>
      <c r="H99" s="80">
        <f t="shared" si="22"/>
        <v>24638716</v>
      </c>
      <c r="I99" s="79">
        <v>19049038</v>
      </c>
      <c r="J99" s="81">
        <f t="shared" si="1"/>
        <v>0.29343623546763886</v>
      </c>
      <c r="K99" s="79">
        <v>0</v>
      </c>
      <c r="L99" s="80">
        <f t="shared" si="21"/>
        <v>24638716</v>
      </c>
      <c r="M99" s="80">
        <f t="shared" si="3"/>
        <v>1873.9516276239733</v>
      </c>
      <c r="N99" s="80">
        <f t="shared" si="4"/>
        <v>1431.6721174323091</v>
      </c>
      <c r="O99" s="80">
        <f t="shared" si="5"/>
        <v>1431.6721174323091</v>
      </c>
      <c r="P99" s="80">
        <f t="shared" si="6"/>
        <v>1308.8322208315951</v>
      </c>
      <c r="Q99" s="80">
        <f t="shared" si="7"/>
        <v>1308.8322208315951</v>
      </c>
      <c r="R99" s="80">
        <f t="shared" si="19"/>
        <v>442.27951019166414</v>
      </c>
      <c r="S99" s="80">
        <f t="shared" si="9"/>
        <v>347.20801642835414</v>
      </c>
      <c r="T99" s="80">
        <f t="shared" si="10"/>
        <v>301.68994355263317</v>
      </c>
      <c r="U99" s="80">
        <f t="shared" si="11"/>
        <v>230.48678201030992</v>
      </c>
      <c r="V99" s="80">
        <f t="shared" si="12"/>
        <v>230.48678201030992</v>
      </c>
      <c r="W99" s="80">
        <f t="shared" si="20"/>
        <v>71.203161542323286</v>
      </c>
      <c r="X99" s="80">
        <f t="shared" si="14"/>
        <v>55.897476398633508</v>
      </c>
      <c r="Y99" s="82"/>
      <c r="Z99" s="83">
        <v>81669</v>
      </c>
    </row>
    <row r="100" spans="1:26" ht="12.75">
      <c r="A100" s="77" t="s">
        <v>112</v>
      </c>
      <c r="B100" s="106">
        <v>5430</v>
      </c>
      <c r="C100" s="88"/>
      <c r="D100" s="79">
        <v>6040725</v>
      </c>
      <c r="E100" s="79">
        <v>264125</v>
      </c>
      <c r="F100" s="79">
        <v>2486727</v>
      </c>
      <c r="G100" s="80"/>
      <c r="H100" s="80">
        <f t="shared" si="22"/>
        <v>8791577</v>
      </c>
      <c r="I100" s="79">
        <v>8823605</v>
      </c>
      <c r="J100" s="81">
        <f t="shared" si="1"/>
        <v>-3.6298089046370502E-3</v>
      </c>
      <c r="K100" s="80"/>
      <c r="L100" s="80">
        <f t="shared" si="21"/>
        <v>8791577</v>
      </c>
      <c r="M100" s="80">
        <f t="shared" si="3"/>
        <v>1619.0749539594844</v>
      </c>
      <c r="N100" s="80">
        <f t="shared" si="4"/>
        <v>1112.4723756906078</v>
      </c>
      <c r="O100" s="80">
        <f t="shared" si="5"/>
        <v>1112.4723756906078</v>
      </c>
      <c r="P100" s="80">
        <f t="shared" si="6"/>
        <v>1112.4723756906078</v>
      </c>
      <c r="Q100" s="80">
        <f t="shared" si="7"/>
        <v>1112.4723756906078</v>
      </c>
      <c r="R100" s="80">
        <f t="shared" si="19"/>
        <v>506.60257826887658</v>
      </c>
      <c r="S100" s="80">
        <f t="shared" si="9"/>
        <v>457.96077348066297</v>
      </c>
      <c r="T100" s="80">
        <f t="shared" si="10"/>
        <v>233.433620094525</v>
      </c>
      <c r="U100" s="80">
        <f t="shared" si="11"/>
        <v>160.39310180022304</v>
      </c>
      <c r="V100" s="80">
        <f t="shared" si="12"/>
        <v>160.39310180022304</v>
      </c>
      <c r="W100" s="80">
        <f t="shared" si="20"/>
        <v>73.040518294301947</v>
      </c>
      <c r="X100" s="80">
        <f t="shared" si="14"/>
        <v>66.027481280866652</v>
      </c>
      <c r="Y100" s="82"/>
      <c r="Z100" s="83">
        <v>37662</v>
      </c>
    </row>
    <row r="101" spans="1:26" ht="12.75">
      <c r="A101" s="85" t="s">
        <v>113</v>
      </c>
      <c r="B101" s="106">
        <v>2238</v>
      </c>
      <c r="C101" s="88"/>
      <c r="D101" s="79">
        <v>3040000</v>
      </c>
      <c r="E101" s="79">
        <v>580000</v>
      </c>
      <c r="F101" s="80"/>
      <c r="G101" s="80"/>
      <c r="H101" s="80">
        <f t="shared" si="22"/>
        <v>3620000</v>
      </c>
      <c r="I101" s="79">
        <v>4247734</v>
      </c>
      <c r="J101" s="81">
        <f t="shared" si="1"/>
        <v>-0.1477809109515803</v>
      </c>
      <c r="K101" s="80"/>
      <c r="L101" s="80">
        <f t="shared" si="21"/>
        <v>3620000</v>
      </c>
      <c r="M101" s="80">
        <f t="shared" si="3"/>
        <v>1617.5156389633601</v>
      </c>
      <c r="N101" s="80">
        <f t="shared" si="4"/>
        <v>1358.3556747095622</v>
      </c>
      <c r="O101" s="80">
        <f t="shared" si="5"/>
        <v>1358.3556747095622</v>
      </c>
      <c r="P101" s="80">
        <f t="shared" si="6"/>
        <v>1358.3556747095622</v>
      </c>
      <c r="Q101" s="80">
        <f t="shared" si="7"/>
        <v>1358.3556747095622</v>
      </c>
      <c r="R101" s="80">
        <f t="shared" si="19"/>
        <v>259.15996425379802</v>
      </c>
      <c r="S101" s="80">
        <f t="shared" si="9"/>
        <v>0</v>
      </c>
      <c r="T101" s="80">
        <f t="shared" si="10"/>
        <v>201.963847355501</v>
      </c>
      <c r="U101" s="80">
        <f t="shared" si="11"/>
        <v>169.60499888417763</v>
      </c>
      <c r="V101" s="80">
        <f t="shared" si="12"/>
        <v>169.60499888417763</v>
      </c>
      <c r="W101" s="80">
        <f t="shared" si="20"/>
        <v>32.358848471323363</v>
      </c>
      <c r="X101" s="80">
        <f t="shared" si="14"/>
        <v>0</v>
      </c>
      <c r="Y101" s="82"/>
      <c r="Z101" s="109">
        <v>17924</v>
      </c>
    </row>
    <row r="102" spans="1:26" ht="12.75">
      <c r="A102" s="14"/>
      <c r="B102" s="15"/>
      <c r="C102" s="16"/>
      <c r="D102" s="17"/>
      <c r="E102" s="17"/>
      <c r="F102" s="17"/>
      <c r="G102" s="17"/>
      <c r="H102" s="17"/>
      <c r="I102" s="17"/>
      <c r="J102" s="81"/>
      <c r="K102" s="17"/>
      <c r="L102" s="17"/>
      <c r="M102" s="17"/>
      <c r="N102" s="17"/>
      <c r="O102" s="17"/>
      <c r="P102" s="17"/>
      <c r="Q102" s="17"/>
      <c r="R102" s="17"/>
      <c r="S102" s="17"/>
      <c r="T102" s="17"/>
      <c r="U102" s="17"/>
      <c r="V102" s="17"/>
      <c r="W102" s="17"/>
      <c r="X102" s="17"/>
      <c r="Y102" s="18"/>
      <c r="Z102" s="19"/>
    </row>
    <row r="103" spans="1:26" ht="12.75">
      <c r="A103" s="82" t="s">
        <v>156</v>
      </c>
      <c r="B103" s="106">
        <f t="shared" ref="B103:I103" si="23">SUM(B2:B101)</f>
        <v>1461873</v>
      </c>
      <c r="C103" s="106">
        <f t="shared" si="23"/>
        <v>79550</v>
      </c>
      <c r="D103" s="106">
        <f t="shared" si="23"/>
        <v>2727343163</v>
      </c>
      <c r="E103" s="106">
        <f t="shared" si="23"/>
        <v>157155555</v>
      </c>
      <c r="F103" s="106">
        <f t="shared" si="23"/>
        <v>931524589.67000008</v>
      </c>
      <c r="G103" s="106">
        <f t="shared" si="23"/>
        <v>89768603</v>
      </c>
      <c r="H103" s="106">
        <f t="shared" si="23"/>
        <v>3906619910.6700001</v>
      </c>
      <c r="I103" s="106">
        <f t="shared" si="23"/>
        <v>3814690062</v>
      </c>
      <c r="J103" s="81">
        <f>(H103-I103)/ABS(I103)</f>
        <v>2.4098903757806805E-2</v>
      </c>
      <c r="K103" s="106">
        <f t="shared" ref="K103:X103" si="24">SUM(K2:K101)</f>
        <v>31290525</v>
      </c>
      <c r="L103" s="106">
        <f t="shared" si="24"/>
        <v>3932146916.6700001</v>
      </c>
      <c r="M103" s="106">
        <f t="shared" si="24"/>
        <v>222336.74993779731</v>
      </c>
      <c r="N103" s="106">
        <f t="shared" si="24"/>
        <v>156847.55740630071</v>
      </c>
      <c r="O103" s="106">
        <f t="shared" si="24"/>
        <v>158620.56516326102</v>
      </c>
      <c r="P103" s="106">
        <f t="shared" si="24"/>
        <v>149268.22047270442</v>
      </c>
      <c r="Q103" s="106">
        <f t="shared" si="24"/>
        <v>150984.65969509413</v>
      </c>
      <c r="R103" s="106">
        <f t="shared" si="24"/>
        <v>63691.775587236232</v>
      </c>
      <c r="S103" s="106">
        <f t="shared" si="24"/>
        <v>45270.819635426597</v>
      </c>
      <c r="T103" s="106">
        <f t="shared" si="24"/>
        <v>30289.514541095858</v>
      </c>
      <c r="U103" s="106">
        <f t="shared" si="24"/>
        <v>21230.183465158891</v>
      </c>
      <c r="V103" s="106">
        <f t="shared" si="24"/>
        <v>21490.44350444245</v>
      </c>
      <c r="W103" s="106">
        <f t="shared" si="24"/>
        <v>8788.4135446826167</v>
      </c>
      <c r="X103" s="106">
        <f t="shared" si="24"/>
        <v>6281.6807804671298</v>
      </c>
      <c r="Y103" s="21"/>
      <c r="Z103" s="22"/>
    </row>
    <row r="104" spans="1:26" ht="12.75">
      <c r="A104" s="110"/>
      <c r="B104" s="111"/>
      <c r="C104" s="112"/>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23"/>
      <c r="Z104" s="24"/>
    </row>
    <row r="105" spans="1:26" ht="12.75">
      <c r="A105" s="82" t="s">
        <v>157</v>
      </c>
      <c r="B105" s="91">
        <f t="shared" ref="B105:I105" si="25">AVERAGE(B2:B101)</f>
        <v>14618.73</v>
      </c>
      <c r="C105" s="91">
        <f t="shared" si="25"/>
        <v>1205.3030303030303</v>
      </c>
      <c r="D105" s="91">
        <f t="shared" si="25"/>
        <v>28116939.824742269</v>
      </c>
      <c r="E105" s="91">
        <f t="shared" si="25"/>
        <v>1726984.1208791209</v>
      </c>
      <c r="F105" s="91">
        <f t="shared" si="25"/>
        <v>10236533.952417584</v>
      </c>
      <c r="G105" s="91">
        <f t="shared" si="25"/>
        <v>1870179.2291666667</v>
      </c>
      <c r="H105" s="91">
        <f t="shared" si="25"/>
        <v>39066199.106700003</v>
      </c>
      <c r="I105" s="91">
        <f t="shared" si="25"/>
        <v>38146900.619999997</v>
      </c>
      <c r="J105" s="91"/>
      <c r="K105" s="91">
        <f t="shared" ref="K105:V105" si="26">AVERAGE(K2:K101)</f>
        <v>1043017.5</v>
      </c>
      <c r="L105" s="91">
        <f t="shared" si="26"/>
        <v>39321469.166699998</v>
      </c>
      <c r="M105" s="91">
        <f t="shared" si="26"/>
        <v>2223.3674993779732</v>
      </c>
      <c r="N105" s="91">
        <f t="shared" si="26"/>
        <v>1568.4755740630071</v>
      </c>
      <c r="O105" s="91">
        <f t="shared" si="26"/>
        <v>1586.2056516326102</v>
      </c>
      <c r="P105" s="91">
        <f t="shared" si="26"/>
        <v>1492.6822047270441</v>
      </c>
      <c r="Q105" s="91">
        <f t="shared" si="26"/>
        <v>1509.8465969509414</v>
      </c>
      <c r="R105" s="91">
        <f t="shared" si="26"/>
        <v>643.35126855794169</v>
      </c>
      <c r="S105" s="91">
        <f t="shared" si="26"/>
        <v>452.70819635426597</v>
      </c>
      <c r="T105" s="91">
        <f t="shared" si="26"/>
        <v>302.89514541095855</v>
      </c>
      <c r="U105" s="91">
        <f t="shared" si="26"/>
        <v>212.3018346515889</v>
      </c>
      <c r="V105" s="91">
        <f t="shared" si="26"/>
        <v>214.9044350444245</v>
      </c>
      <c r="W105" s="91">
        <f>AVERAGEA(W2:W101)</f>
        <v>88.771853986693102</v>
      </c>
      <c r="X105" s="91">
        <f>AVERAGE(X2:X101)</f>
        <v>62.816807804671299</v>
      </c>
      <c r="Y105" s="20"/>
      <c r="Z105" s="19"/>
    </row>
    <row r="106" spans="1:26" ht="12.75">
      <c r="A106" s="82" t="s">
        <v>158</v>
      </c>
      <c r="B106" s="91">
        <f>MINA(B2:B101)</f>
        <v>593</v>
      </c>
      <c r="C106" s="91">
        <v>23</v>
      </c>
      <c r="D106" s="91">
        <v>537595</v>
      </c>
      <c r="E106" s="91">
        <v>16500</v>
      </c>
      <c r="F106" s="91">
        <v>58797</v>
      </c>
      <c r="G106" s="91"/>
      <c r="H106" s="91">
        <v>586500</v>
      </c>
      <c r="I106" s="91">
        <v>943253</v>
      </c>
      <c r="J106" s="91"/>
      <c r="K106" s="91">
        <v>85000</v>
      </c>
      <c r="L106" s="91">
        <v>586500</v>
      </c>
      <c r="M106" s="91">
        <v>493</v>
      </c>
      <c r="N106" s="91">
        <v>360</v>
      </c>
      <c r="O106" s="91">
        <v>360</v>
      </c>
      <c r="P106" s="91">
        <v>327</v>
      </c>
      <c r="Q106" s="91">
        <v>327</v>
      </c>
      <c r="R106" s="91">
        <v>14</v>
      </c>
      <c r="S106" s="91">
        <v>21</v>
      </c>
      <c r="T106" s="91">
        <v>66</v>
      </c>
      <c r="U106" s="91">
        <v>50</v>
      </c>
      <c r="V106" s="91">
        <v>50</v>
      </c>
      <c r="W106" s="91">
        <v>2</v>
      </c>
      <c r="X106" s="91">
        <v>3</v>
      </c>
      <c r="Y106" s="25">
        <f>MINA(Y2:Y101)</f>
        <v>0</v>
      </c>
      <c r="Z106" s="19"/>
    </row>
    <row r="107" spans="1:26" ht="12.75">
      <c r="A107" s="82" t="s">
        <v>159</v>
      </c>
      <c r="B107" s="106">
        <f t="shared" ref="B107:I107" si="27">MAX(B2:B101)</f>
        <v>158049</v>
      </c>
      <c r="C107" s="106">
        <f t="shared" si="27"/>
        <v>11306</v>
      </c>
      <c r="D107" s="106">
        <f t="shared" si="27"/>
        <v>406202352</v>
      </c>
      <c r="E107" s="106">
        <f t="shared" si="27"/>
        <v>16626627</v>
      </c>
      <c r="F107" s="106">
        <f t="shared" si="27"/>
        <v>202057751</v>
      </c>
      <c r="G107" s="106">
        <f t="shared" si="27"/>
        <v>43708000</v>
      </c>
      <c r="H107" s="106">
        <f t="shared" si="27"/>
        <v>631765751</v>
      </c>
      <c r="I107" s="106">
        <f t="shared" si="27"/>
        <v>574695773</v>
      </c>
      <c r="J107" s="106"/>
      <c r="K107" s="106">
        <f t="shared" ref="K107:X107" si="28">MAX(K2:K101)</f>
        <v>11270307</v>
      </c>
      <c r="L107" s="106">
        <f t="shared" si="28"/>
        <v>631765751</v>
      </c>
      <c r="M107" s="106">
        <f t="shared" si="28"/>
        <v>6698.9431089743593</v>
      </c>
      <c r="N107" s="106">
        <f t="shared" si="28"/>
        <v>4365.9288862179483</v>
      </c>
      <c r="O107" s="106">
        <f t="shared" si="28"/>
        <v>4365.9288862179483</v>
      </c>
      <c r="P107" s="106">
        <f t="shared" si="28"/>
        <v>4365.9288862179483</v>
      </c>
      <c r="Q107" s="106">
        <f t="shared" si="28"/>
        <v>4365.9288862179483</v>
      </c>
      <c r="R107" s="106">
        <f t="shared" si="28"/>
        <v>2333.0142227564102</v>
      </c>
      <c r="S107" s="106">
        <f t="shared" si="28"/>
        <v>2182.7738381410259</v>
      </c>
      <c r="T107" s="106">
        <f t="shared" si="28"/>
        <v>942.1361881955205</v>
      </c>
      <c r="U107" s="106">
        <f t="shared" si="28"/>
        <v>614.02217213692074</v>
      </c>
      <c r="V107" s="106">
        <f t="shared" si="28"/>
        <v>614.02217213692074</v>
      </c>
      <c r="W107" s="106">
        <f t="shared" si="28"/>
        <v>328.11401605859982</v>
      </c>
      <c r="X107" s="106">
        <f t="shared" si="28"/>
        <v>306.98427947598253</v>
      </c>
      <c r="Y107" s="20"/>
      <c r="Z107" s="19"/>
    </row>
    <row r="108" spans="1:26" ht="12.75">
      <c r="B108" s="26"/>
      <c r="C108" s="6"/>
      <c r="D108" s="27"/>
      <c r="E108" s="27"/>
      <c r="F108" s="6"/>
      <c r="G108" s="11"/>
      <c r="H108" s="6"/>
      <c r="I108" s="6"/>
      <c r="J108" s="6"/>
      <c r="K108" s="28"/>
      <c r="L108" s="6"/>
      <c r="M108" s="6"/>
      <c r="N108" s="6"/>
      <c r="O108" s="6"/>
      <c r="P108" s="6"/>
      <c r="Q108" s="6"/>
      <c r="R108" s="6"/>
      <c r="S108" s="6"/>
      <c r="T108" s="6"/>
      <c r="U108" s="6"/>
      <c r="V108" s="6"/>
      <c r="W108" s="6"/>
      <c r="X108" s="6"/>
    </row>
    <row r="109" spans="1:26" ht="12.75">
      <c r="B109" s="26"/>
      <c r="C109" s="29"/>
      <c r="D109" s="30"/>
      <c r="E109" s="29"/>
      <c r="F109" s="29"/>
      <c r="G109" s="29"/>
      <c r="H109" s="31"/>
      <c r="I109" s="31"/>
      <c r="J109" s="31"/>
      <c r="K109" s="28"/>
      <c r="L109" s="6"/>
      <c r="M109" s="6"/>
      <c r="N109" s="6"/>
      <c r="O109" s="6"/>
      <c r="P109" s="6"/>
      <c r="Q109" s="6"/>
      <c r="R109" s="6"/>
      <c r="S109" s="6"/>
      <c r="T109" s="6"/>
      <c r="U109" s="6"/>
      <c r="V109" s="6"/>
      <c r="W109" s="6"/>
      <c r="X109" s="6"/>
    </row>
    <row r="110" spans="1:26" ht="12.75">
      <c r="B110" s="26"/>
      <c r="C110" s="29"/>
      <c r="D110" s="11"/>
      <c r="E110" s="6"/>
      <c r="F110" s="32"/>
      <c r="G110" s="6"/>
      <c r="H110" s="32"/>
      <c r="I110" s="32"/>
      <c r="J110" s="32"/>
      <c r="K110" s="28"/>
      <c r="L110" s="6"/>
      <c r="M110" s="6"/>
      <c r="N110" s="6"/>
      <c r="O110" s="6"/>
      <c r="P110" s="6"/>
      <c r="Q110" s="6"/>
      <c r="R110" s="6"/>
      <c r="S110" s="6"/>
      <c r="T110" s="6"/>
      <c r="U110" s="6"/>
      <c r="V110" s="6"/>
      <c r="W110" s="6"/>
      <c r="X110" s="6"/>
      <c r="Y110" s="69"/>
    </row>
    <row r="111" spans="1:26" ht="12.75">
      <c r="B111" s="33"/>
      <c r="C111" s="6"/>
      <c r="D111" s="6"/>
      <c r="E111" s="5"/>
      <c r="F111" s="5"/>
      <c r="G111" s="6"/>
      <c r="H111" s="6"/>
      <c r="I111" s="6"/>
      <c r="J111" s="6"/>
      <c r="K111" s="6"/>
      <c r="L111" s="6"/>
      <c r="M111" s="6"/>
      <c r="N111" s="6"/>
      <c r="O111" s="6"/>
      <c r="P111" s="6"/>
      <c r="Q111" s="6"/>
      <c r="R111" s="6"/>
      <c r="S111" s="6"/>
      <c r="T111" s="6"/>
      <c r="U111" s="6"/>
      <c r="V111" s="6"/>
      <c r="W111" s="6"/>
      <c r="X111" s="6"/>
    </row>
    <row r="112" spans="1:26" ht="12.75">
      <c r="B112" s="33"/>
    </row>
    <row r="113" spans="2:2" ht="12.75">
      <c r="B113" s="33"/>
    </row>
    <row r="114" spans="2:2" ht="12.75">
      <c r="B114" s="33"/>
    </row>
    <row r="115" spans="2:2" ht="12.75">
      <c r="B115" s="33"/>
    </row>
    <row r="116" spans="2:2" ht="12.75">
      <c r="B116" s="10"/>
    </row>
  </sheetData>
  <pageMargins left="0.7" right="0.7" top="0.75" bottom="0.75" header="0.3" footer="0.3"/>
  <pageSetup orientation="portrait" r:id="rId1"/>
  <ignoredErrors>
    <ignoredError sqref="H2:H101" formulaRange="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0"/>
  <sheetViews>
    <sheetView workbookViewId="0">
      <pane xSplit="1" ySplit="1" topLeftCell="B80" activePane="bottomRight" state="frozen"/>
      <selection pane="topRight" activeCell="B1" sqref="B1"/>
      <selection pane="bottomLeft" activeCell="A2" sqref="A2"/>
      <selection pane="bottomRight" activeCell="G106" sqref="G106"/>
    </sheetView>
  </sheetViews>
  <sheetFormatPr defaultColWidth="17.28515625" defaultRowHeight="15" customHeight="1"/>
  <cols>
    <col min="2" max="2" width="17.140625" customWidth="1"/>
    <col min="3" max="3" width="14.42578125" customWidth="1"/>
    <col min="4" max="4" width="19.7109375" customWidth="1"/>
    <col min="5" max="5" width="19.85546875" customWidth="1"/>
    <col min="6" max="6" width="15.7109375" customWidth="1"/>
    <col min="7" max="7" width="21.5703125" customWidth="1"/>
    <col min="8" max="8" width="3.7109375" customWidth="1"/>
    <col min="9" max="10" width="13.85546875" customWidth="1"/>
    <col min="11" max="11" width="15" customWidth="1"/>
    <col min="14" max="14" width="15" customWidth="1"/>
    <col min="15" max="15" width="11.85546875" customWidth="1"/>
    <col min="16" max="16" width="4.5703125" customWidth="1"/>
    <col min="17" max="17" width="12.42578125" customWidth="1"/>
  </cols>
  <sheetData>
    <row r="1" spans="1:17" ht="43.5" customHeight="1">
      <c r="A1" s="34" t="s">
        <v>12</v>
      </c>
      <c r="B1" s="35" t="s">
        <v>160</v>
      </c>
      <c r="C1" s="36" t="s">
        <v>161</v>
      </c>
      <c r="D1" s="37" t="s">
        <v>162</v>
      </c>
      <c r="E1" s="38" t="s">
        <v>163</v>
      </c>
      <c r="F1" s="38" t="s">
        <v>164</v>
      </c>
      <c r="G1" s="39" t="s">
        <v>165</v>
      </c>
      <c r="H1" s="38"/>
      <c r="I1" s="40" t="s">
        <v>166</v>
      </c>
      <c r="J1" s="8" t="s">
        <v>167</v>
      </c>
      <c r="K1" s="41" t="s">
        <v>168</v>
      </c>
      <c r="L1" s="42" t="s">
        <v>169</v>
      </c>
      <c r="M1" s="42" t="s">
        <v>170</v>
      </c>
      <c r="N1" s="42" t="s">
        <v>171</v>
      </c>
      <c r="O1" s="43" t="s">
        <v>172</v>
      </c>
      <c r="Q1" s="44" t="s">
        <v>13</v>
      </c>
    </row>
    <row r="2" spans="1:17" ht="15" customHeight="1">
      <c r="A2" s="45" t="s">
        <v>15</v>
      </c>
      <c r="B2" s="116">
        <v>108.27</v>
      </c>
      <c r="C2" s="117">
        <v>2009</v>
      </c>
      <c r="D2" s="118">
        <v>12786057547</v>
      </c>
      <c r="E2" s="119">
        <v>12572885111</v>
      </c>
      <c r="F2" s="120">
        <f t="shared" ref="F2:F26" si="0">(D2-E2)/ABS(E2)</f>
        <v>1.6954933900851104E-2</v>
      </c>
      <c r="G2" s="119">
        <f>(D2/B2)*100</f>
        <v>11809418626.581694</v>
      </c>
      <c r="H2" s="119"/>
      <c r="I2" s="121">
        <v>0.57999999999999996</v>
      </c>
      <c r="J2" s="121">
        <f t="shared" ref="J2:J101" si="1">(I2*B2)/100</f>
        <v>0.62796599999999991</v>
      </c>
      <c r="K2" s="122">
        <v>66796202</v>
      </c>
      <c r="L2" s="123">
        <f t="shared" ref="L2:L101" si="2">D2/100*0.01</f>
        <v>1278605.7546999999</v>
      </c>
      <c r="M2" s="123">
        <f t="shared" ref="M2:M101" si="3">D2/100*I2</f>
        <v>74159133.772599995</v>
      </c>
      <c r="N2" s="123">
        <f>(D2/ Q2)</f>
        <v>81117.453858549459</v>
      </c>
      <c r="O2" s="123">
        <f>(M2/ Q2)</f>
        <v>470.48123237958686</v>
      </c>
      <c r="P2" s="124"/>
      <c r="Q2" s="125">
        <v>157624</v>
      </c>
    </row>
    <row r="3" spans="1:17" ht="15" customHeight="1">
      <c r="A3" s="45" t="s">
        <v>16</v>
      </c>
      <c r="B3" s="116">
        <v>97.82</v>
      </c>
      <c r="C3" s="126" t="s">
        <v>174</v>
      </c>
      <c r="D3" s="118">
        <v>2542198475</v>
      </c>
      <c r="E3" s="119">
        <v>2605850000</v>
      </c>
      <c r="F3" s="120">
        <f t="shared" si="0"/>
        <v>-2.442639637738166E-2</v>
      </c>
      <c r="G3" s="119">
        <f t="shared" ref="G3:G66" si="4">(D3/B3)*100</f>
        <v>2598853480.883255</v>
      </c>
      <c r="H3" s="119"/>
      <c r="I3" s="121">
        <v>0.79</v>
      </c>
      <c r="J3" s="121">
        <f t="shared" si="1"/>
        <v>0.77277799999999996</v>
      </c>
      <c r="K3" s="122">
        <v>19070000</v>
      </c>
      <c r="L3" s="123">
        <f t="shared" si="2"/>
        <v>254219.8475</v>
      </c>
      <c r="M3" s="123">
        <f t="shared" si="3"/>
        <v>20083367.952500001</v>
      </c>
      <c r="N3" s="123">
        <f t="shared" ref="N3:N66" si="5">(D3/ Q3)</f>
        <v>66375.939295039163</v>
      </c>
      <c r="O3" s="123">
        <f t="shared" ref="O3:O66" si="6">(M3/ Q3)</f>
        <v>524.36992043080943</v>
      </c>
      <c r="P3" s="124"/>
      <c r="Q3" s="125">
        <v>38300</v>
      </c>
    </row>
    <row r="4" spans="1:17" ht="15" customHeight="1">
      <c r="A4" s="45" t="s">
        <v>17</v>
      </c>
      <c r="B4" s="116">
        <v>99.15</v>
      </c>
      <c r="C4" s="126" t="s">
        <v>174</v>
      </c>
      <c r="D4" s="118">
        <v>1637127352</v>
      </c>
      <c r="E4" s="119">
        <v>1775529086</v>
      </c>
      <c r="F4" s="120">
        <f t="shared" si="0"/>
        <v>-7.7949572942112869E-2</v>
      </c>
      <c r="G4" s="119">
        <f t="shared" si="4"/>
        <v>1651162230.963187</v>
      </c>
      <c r="H4" s="119"/>
      <c r="I4" s="121">
        <v>0.51249999999999996</v>
      </c>
      <c r="J4" s="121">
        <f t="shared" si="1"/>
        <v>0.50814375000000001</v>
      </c>
      <c r="K4" s="122">
        <v>8030000</v>
      </c>
      <c r="L4" s="123">
        <f t="shared" si="2"/>
        <v>163712.7352</v>
      </c>
      <c r="M4" s="123">
        <f t="shared" si="3"/>
        <v>8390277.6789999995</v>
      </c>
      <c r="N4" s="123">
        <f t="shared" si="5"/>
        <v>146525.31567170858</v>
      </c>
      <c r="O4" s="123">
        <f t="shared" si="6"/>
        <v>750.94224281750644</v>
      </c>
      <c r="P4" s="124"/>
      <c r="Q4" s="125">
        <v>11173</v>
      </c>
    </row>
    <row r="5" spans="1:17" ht="15" customHeight="1">
      <c r="A5" s="12" t="s">
        <v>18</v>
      </c>
      <c r="B5" s="127">
        <v>107.64</v>
      </c>
      <c r="C5" s="128" t="s">
        <v>175</v>
      </c>
      <c r="D5" s="129">
        <v>1767996251</v>
      </c>
      <c r="E5" s="130">
        <v>1603000000</v>
      </c>
      <c r="F5" s="120">
        <f t="shared" si="0"/>
        <v>0.10292966375545852</v>
      </c>
      <c r="G5" s="119">
        <f t="shared" si="4"/>
        <v>1642508594.3887031</v>
      </c>
      <c r="H5" s="119"/>
      <c r="I5" s="131">
        <v>0.80100000000000005</v>
      </c>
      <c r="J5" s="121">
        <f t="shared" si="1"/>
        <v>0.86219639999999997</v>
      </c>
      <c r="K5" s="132">
        <v>13336042</v>
      </c>
      <c r="L5" s="123">
        <f t="shared" si="2"/>
        <v>176799.62510000003</v>
      </c>
      <c r="M5" s="123">
        <f t="shared" si="3"/>
        <v>14161649.970510002</v>
      </c>
      <c r="N5" s="123">
        <f t="shared" si="5"/>
        <v>66805.072775363689</v>
      </c>
      <c r="O5" s="123">
        <f t="shared" si="6"/>
        <v>535.10863293066325</v>
      </c>
      <c r="P5" s="124"/>
      <c r="Q5" s="133">
        <v>26465</v>
      </c>
    </row>
    <row r="6" spans="1:17" ht="15" customHeight="1">
      <c r="A6" s="45" t="s">
        <v>19</v>
      </c>
      <c r="B6" s="116">
        <v>100</v>
      </c>
      <c r="C6" s="126" t="s">
        <v>174</v>
      </c>
      <c r="D6" s="118">
        <v>3874964324</v>
      </c>
      <c r="E6" s="119">
        <v>4134624164</v>
      </c>
      <c r="F6" s="120">
        <f t="shared" si="0"/>
        <v>-6.2801316322979819E-2</v>
      </c>
      <c r="G6" s="119">
        <f t="shared" si="4"/>
        <v>3874964324</v>
      </c>
      <c r="H6" s="119"/>
      <c r="I6" s="121">
        <v>0.433</v>
      </c>
      <c r="J6" s="121">
        <f t="shared" si="1"/>
        <v>0.433</v>
      </c>
      <c r="K6" s="122">
        <v>16897854</v>
      </c>
      <c r="L6" s="123">
        <f t="shared" si="2"/>
        <v>387496.43240000005</v>
      </c>
      <c r="M6" s="123">
        <f t="shared" si="3"/>
        <v>16778595.522920001</v>
      </c>
      <c r="N6" s="123">
        <f t="shared" si="5"/>
        <v>141000.08456444219</v>
      </c>
      <c r="O6" s="123">
        <f t="shared" si="6"/>
        <v>610.53036616403472</v>
      </c>
      <c r="P6" s="124"/>
      <c r="Q6" s="125">
        <v>27482</v>
      </c>
    </row>
    <row r="7" spans="1:17" ht="15" customHeight="1">
      <c r="A7" s="46" t="s">
        <v>20</v>
      </c>
      <c r="B7" s="127">
        <v>90.08</v>
      </c>
      <c r="C7" s="128" t="s">
        <v>176</v>
      </c>
      <c r="D7" s="129">
        <v>3617621665</v>
      </c>
      <c r="E7" s="130">
        <v>3578787545</v>
      </c>
      <c r="F7" s="120">
        <f t="shared" si="0"/>
        <v>1.0851194576849351E-2</v>
      </c>
      <c r="G7" s="119">
        <f t="shared" si="4"/>
        <v>4016009841.2522206</v>
      </c>
      <c r="H7" s="119"/>
      <c r="I7" s="131">
        <v>0.44719999999999999</v>
      </c>
      <c r="J7" s="121">
        <f t="shared" si="1"/>
        <v>0.40283775999999993</v>
      </c>
      <c r="K7" s="132">
        <v>13656000</v>
      </c>
      <c r="L7" s="123">
        <f t="shared" si="2"/>
        <v>361762.16649999999</v>
      </c>
      <c r="M7" s="123">
        <f t="shared" si="3"/>
        <v>16178004.085879998</v>
      </c>
      <c r="N7" s="123">
        <f t="shared" si="5"/>
        <v>202079.19031393141</v>
      </c>
      <c r="O7" s="123">
        <f t="shared" si="6"/>
        <v>903.6981390839012</v>
      </c>
      <c r="P7" s="124"/>
      <c r="Q7" s="134">
        <v>17902</v>
      </c>
    </row>
    <row r="8" spans="1:17" ht="15" customHeight="1">
      <c r="A8" s="46" t="s">
        <v>21</v>
      </c>
      <c r="B8" s="127">
        <v>122.52</v>
      </c>
      <c r="C8" s="128" t="s">
        <v>175</v>
      </c>
      <c r="D8" s="129">
        <v>5867264717</v>
      </c>
      <c r="E8" s="130">
        <v>5554171529</v>
      </c>
      <c r="F8" s="120">
        <f t="shared" si="0"/>
        <v>5.6370817207435225E-2</v>
      </c>
      <c r="G8" s="119">
        <f t="shared" si="4"/>
        <v>4788822002.1221027</v>
      </c>
      <c r="H8" s="119"/>
      <c r="I8" s="131">
        <v>0.53</v>
      </c>
      <c r="J8" s="121">
        <f t="shared" si="1"/>
        <v>0.64935600000000004</v>
      </c>
      <c r="K8" s="132">
        <v>32876440</v>
      </c>
      <c r="L8" s="123">
        <f t="shared" si="2"/>
        <v>586726.47169999999</v>
      </c>
      <c r="M8" s="123">
        <f t="shared" si="3"/>
        <v>31096503.000100002</v>
      </c>
      <c r="N8" s="123">
        <f t="shared" si="5"/>
        <v>122972.51670439303</v>
      </c>
      <c r="O8" s="123">
        <f t="shared" si="6"/>
        <v>651.75433853328309</v>
      </c>
      <c r="P8" s="124"/>
      <c r="Q8" s="134">
        <v>47712</v>
      </c>
    </row>
    <row r="9" spans="1:17" ht="15" customHeight="1">
      <c r="A9" s="9" t="s">
        <v>22</v>
      </c>
      <c r="B9" s="116">
        <v>97.1</v>
      </c>
      <c r="C9" s="126" t="s">
        <v>177</v>
      </c>
      <c r="D9" s="118">
        <v>1276548934</v>
      </c>
      <c r="E9" s="119">
        <v>1283109341</v>
      </c>
      <c r="F9" s="120">
        <f t="shared" si="0"/>
        <v>-5.1128978570813789E-3</v>
      </c>
      <c r="G9" s="119">
        <f t="shared" si="4"/>
        <v>1314674494.3357365</v>
      </c>
      <c r="H9" s="119"/>
      <c r="I9" s="121">
        <v>0.84</v>
      </c>
      <c r="J9" s="121">
        <f t="shared" si="1"/>
        <v>0.81563999999999992</v>
      </c>
      <c r="K9" s="122">
        <v>10365935</v>
      </c>
      <c r="L9" s="123">
        <f t="shared" si="2"/>
        <v>127654.8934</v>
      </c>
      <c r="M9" s="123">
        <f t="shared" si="3"/>
        <v>10723011.045599999</v>
      </c>
      <c r="N9" s="123">
        <f t="shared" si="5"/>
        <v>62677.317916237051</v>
      </c>
      <c r="O9" s="123">
        <f t="shared" si="6"/>
        <v>526.48947049639116</v>
      </c>
      <c r="P9" s="124"/>
      <c r="Q9" s="125">
        <v>20367</v>
      </c>
    </row>
    <row r="10" spans="1:17" ht="15" customHeight="1">
      <c r="A10" s="45" t="s">
        <v>23</v>
      </c>
      <c r="B10" s="116">
        <v>100.25</v>
      </c>
      <c r="C10" s="126" t="s">
        <v>174</v>
      </c>
      <c r="D10" s="118">
        <v>2638339564</v>
      </c>
      <c r="E10" s="119">
        <v>2631945599</v>
      </c>
      <c r="F10" s="120">
        <f t="shared" si="0"/>
        <v>2.4293682219075378E-3</v>
      </c>
      <c r="G10" s="119">
        <f t="shared" si="4"/>
        <v>2631760163.5910225</v>
      </c>
      <c r="H10" s="119"/>
      <c r="I10" s="121">
        <v>0.82</v>
      </c>
      <c r="J10" s="121">
        <f t="shared" si="1"/>
        <v>0.82204999999999995</v>
      </c>
      <c r="K10" s="122">
        <v>20358486</v>
      </c>
      <c r="L10" s="123">
        <f t="shared" si="2"/>
        <v>263833.95640000002</v>
      </c>
      <c r="M10" s="123">
        <f t="shared" si="3"/>
        <v>21634384.424799997</v>
      </c>
      <c r="N10" s="123">
        <f t="shared" si="5"/>
        <v>75055.176490669095</v>
      </c>
      <c r="O10" s="123">
        <f t="shared" si="6"/>
        <v>615.4524472234865</v>
      </c>
      <c r="P10" s="124"/>
      <c r="Q10" s="125">
        <v>35152</v>
      </c>
    </row>
    <row r="11" spans="1:17" ht="15" customHeight="1">
      <c r="A11" s="45" t="s">
        <v>24</v>
      </c>
      <c r="B11" s="116">
        <v>99.06</v>
      </c>
      <c r="C11" s="126" t="s">
        <v>174</v>
      </c>
      <c r="D11" s="118">
        <v>22920451666</v>
      </c>
      <c r="E11" s="119">
        <v>24907383670</v>
      </c>
      <c r="F11" s="120">
        <f t="shared" si="0"/>
        <v>-7.9772810758650031E-2</v>
      </c>
      <c r="G11" s="119">
        <f t="shared" si="4"/>
        <v>23137948380.779327</v>
      </c>
      <c r="H11" s="119"/>
      <c r="I11" s="121">
        <v>0.48499999999999999</v>
      </c>
      <c r="J11" s="121">
        <f t="shared" si="1"/>
        <v>0.48044100000000001</v>
      </c>
      <c r="K11" s="122">
        <v>105848481</v>
      </c>
      <c r="L11" s="123">
        <f t="shared" si="2"/>
        <v>2292045.1666000001</v>
      </c>
      <c r="M11" s="123">
        <f t="shared" si="3"/>
        <v>111164190.5801</v>
      </c>
      <c r="N11" s="123">
        <f t="shared" si="5"/>
        <v>188520.01271580264</v>
      </c>
      <c r="O11" s="123">
        <f t="shared" si="6"/>
        <v>914.32206167164281</v>
      </c>
      <c r="P11" s="124"/>
      <c r="Q11" s="125">
        <v>121581</v>
      </c>
    </row>
    <row r="12" spans="1:17" ht="15" customHeight="1">
      <c r="A12" s="45" t="s">
        <v>25</v>
      </c>
      <c r="B12" s="116">
        <v>90</v>
      </c>
      <c r="C12" s="126" t="s">
        <v>178</v>
      </c>
      <c r="D12" s="118">
        <v>29590469833</v>
      </c>
      <c r="E12" s="119">
        <v>29250027453</v>
      </c>
      <c r="F12" s="120">
        <f t="shared" si="0"/>
        <v>1.1639044802506087E-2</v>
      </c>
      <c r="G12" s="119">
        <f t="shared" si="4"/>
        <v>32878299814.444447</v>
      </c>
      <c r="H12" s="119"/>
      <c r="I12" s="121">
        <v>0.60399999999999998</v>
      </c>
      <c r="J12" s="121">
        <f t="shared" si="1"/>
        <v>0.54359999999999997</v>
      </c>
      <c r="K12" s="122">
        <v>175598725</v>
      </c>
      <c r="L12" s="123">
        <f t="shared" si="2"/>
        <v>2959046.9833</v>
      </c>
      <c r="M12" s="123">
        <f t="shared" si="3"/>
        <v>178726437.79132</v>
      </c>
      <c r="N12" s="123">
        <f t="shared" si="5"/>
        <v>116342.63653234462</v>
      </c>
      <c r="O12" s="123">
        <f t="shared" si="6"/>
        <v>702.70952465536152</v>
      </c>
      <c r="P12" s="124"/>
      <c r="Q12" s="125">
        <v>254339</v>
      </c>
    </row>
    <row r="13" spans="1:17" ht="15" customHeight="1">
      <c r="A13" s="46" t="s">
        <v>26</v>
      </c>
      <c r="B13" s="127">
        <v>99.45</v>
      </c>
      <c r="C13" s="128" t="s">
        <v>178</v>
      </c>
      <c r="D13" s="129">
        <v>6387684700</v>
      </c>
      <c r="E13" s="130">
        <v>6385752400</v>
      </c>
      <c r="F13" s="120">
        <f t="shared" si="0"/>
        <v>3.0259550934044982E-4</v>
      </c>
      <c r="G13" s="119">
        <f t="shared" si="4"/>
        <v>6423011261.9406738</v>
      </c>
      <c r="H13" s="119"/>
      <c r="I13" s="131">
        <v>0.68</v>
      </c>
      <c r="J13" s="121">
        <f t="shared" si="1"/>
        <v>0.67626000000000008</v>
      </c>
      <c r="K13" s="132">
        <v>41785250</v>
      </c>
      <c r="L13" s="123">
        <f t="shared" si="2"/>
        <v>638768.47</v>
      </c>
      <c r="M13" s="123">
        <f t="shared" si="3"/>
        <v>43436255.960000001</v>
      </c>
      <c r="N13" s="123">
        <f t="shared" si="5"/>
        <v>71612.420682078067</v>
      </c>
      <c r="O13" s="123">
        <f t="shared" si="6"/>
        <v>486.9644606381309</v>
      </c>
      <c r="P13" s="124"/>
      <c r="Q13" s="134">
        <v>89198</v>
      </c>
    </row>
    <row r="14" spans="1:17" ht="15" customHeight="1">
      <c r="A14" s="45" t="s">
        <v>27</v>
      </c>
      <c r="B14" s="116">
        <v>93.92</v>
      </c>
      <c r="C14" s="126" t="s">
        <v>177</v>
      </c>
      <c r="D14" s="118">
        <v>20008671688</v>
      </c>
      <c r="E14" s="119">
        <v>19364626398</v>
      </c>
      <c r="F14" s="120">
        <f t="shared" si="0"/>
        <v>3.3258854406120517E-2</v>
      </c>
      <c r="G14" s="119">
        <f t="shared" si="4"/>
        <v>21303951967.632027</v>
      </c>
      <c r="H14" s="119"/>
      <c r="I14" s="121">
        <v>0.7</v>
      </c>
      <c r="J14" s="121">
        <f t="shared" si="1"/>
        <v>0.65744000000000002</v>
      </c>
      <c r="K14" s="122">
        <v>137394980</v>
      </c>
      <c r="L14" s="123">
        <f t="shared" si="2"/>
        <v>2000867.1688000001</v>
      </c>
      <c r="M14" s="123">
        <f t="shared" si="3"/>
        <v>140060701.81599998</v>
      </c>
      <c r="N14" s="123">
        <f t="shared" si="5"/>
        <v>102067.87473537619</v>
      </c>
      <c r="O14" s="123">
        <f t="shared" si="6"/>
        <v>714.47512314763321</v>
      </c>
      <c r="P14" s="124"/>
      <c r="Q14" s="125">
        <v>196033</v>
      </c>
    </row>
    <row r="15" spans="1:17" ht="15" customHeight="1">
      <c r="A15" s="46" t="s">
        <v>28</v>
      </c>
      <c r="B15" s="127">
        <v>98.35</v>
      </c>
      <c r="C15" s="128" t="s">
        <v>178</v>
      </c>
      <c r="D15" s="129">
        <v>6515111414</v>
      </c>
      <c r="E15" s="130">
        <v>5803000000</v>
      </c>
      <c r="F15" s="120">
        <f t="shared" si="0"/>
        <v>0.12271435705669481</v>
      </c>
      <c r="G15" s="119">
        <f t="shared" si="4"/>
        <v>6624414249.110321</v>
      </c>
      <c r="H15" s="119"/>
      <c r="I15" s="131">
        <v>0.6</v>
      </c>
      <c r="J15" s="121">
        <f t="shared" si="1"/>
        <v>0.59009999999999996</v>
      </c>
      <c r="K15" s="132">
        <v>41365787</v>
      </c>
      <c r="L15" s="123">
        <f t="shared" si="2"/>
        <v>651511.14139999996</v>
      </c>
      <c r="M15" s="123">
        <f t="shared" si="3"/>
        <v>39090668.483999997</v>
      </c>
      <c r="N15" s="123">
        <f t="shared" si="5"/>
        <v>79072.643809015222</v>
      </c>
      <c r="O15" s="123">
        <f t="shared" si="6"/>
        <v>474.43586285409128</v>
      </c>
      <c r="P15" s="124"/>
      <c r="Q15" s="134">
        <v>82394</v>
      </c>
    </row>
    <row r="16" spans="1:17" ht="15" customHeight="1">
      <c r="A16" s="45" t="s">
        <v>29</v>
      </c>
      <c r="B16" s="116">
        <v>98.57</v>
      </c>
      <c r="C16" s="126" t="s">
        <v>174</v>
      </c>
      <c r="D16" s="118">
        <v>1035640646</v>
      </c>
      <c r="E16" s="119">
        <v>1196477283</v>
      </c>
      <c r="F16" s="120">
        <f t="shared" si="0"/>
        <v>-0.13442514896457086</v>
      </c>
      <c r="G16" s="119">
        <f t="shared" si="4"/>
        <v>1050665157.7559094</v>
      </c>
      <c r="H16" s="119"/>
      <c r="I16" s="121">
        <v>0.68</v>
      </c>
      <c r="J16" s="121">
        <f t="shared" si="1"/>
        <v>0.67027600000000009</v>
      </c>
      <c r="K16" s="122">
        <v>6871848</v>
      </c>
      <c r="L16" s="123">
        <f t="shared" si="2"/>
        <v>103564.06460000001</v>
      </c>
      <c r="M16" s="123">
        <f t="shared" si="3"/>
        <v>7042356.3928000014</v>
      </c>
      <c r="N16" s="123">
        <f t="shared" si="5"/>
        <v>100265.33507599961</v>
      </c>
      <c r="O16" s="123">
        <f t="shared" si="6"/>
        <v>681.80427851679747</v>
      </c>
      <c r="P16" s="124"/>
      <c r="Q16" s="134">
        <v>10329</v>
      </c>
    </row>
    <row r="17" spans="1:17" ht="15" customHeight="1">
      <c r="A17" s="47" t="s">
        <v>30</v>
      </c>
      <c r="B17" s="116">
        <v>99.96</v>
      </c>
      <c r="C17" s="126" t="s">
        <v>174</v>
      </c>
      <c r="D17" s="118">
        <v>14487607800</v>
      </c>
      <c r="E17" s="119">
        <v>15314827497</v>
      </c>
      <c r="F17" s="120">
        <f t="shared" si="0"/>
        <v>-5.401430066137166E-2</v>
      </c>
      <c r="G17" s="119">
        <f t="shared" si="4"/>
        <v>14493405162.064827</v>
      </c>
      <c r="H17" s="119"/>
      <c r="I17" s="121">
        <v>0.3</v>
      </c>
      <c r="J17" s="121">
        <f t="shared" si="1"/>
        <v>0.29987999999999998</v>
      </c>
      <c r="K17" s="122">
        <v>42420000</v>
      </c>
      <c r="L17" s="123">
        <f t="shared" si="2"/>
        <v>1448760.78</v>
      </c>
      <c r="M17" s="123">
        <f t="shared" si="3"/>
        <v>43462823.399999999</v>
      </c>
      <c r="N17" s="123">
        <f t="shared" si="5"/>
        <v>208322.90060968595</v>
      </c>
      <c r="O17" s="123">
        <f t="shared" si="6"/>
        <v>624.96870182905786</v>
      </c>
      <c r="P17" s="124"/>
      <c r="Q17" s="125">
        <v>69544</v>
      </c>
    </row>
    <row r="18" spans="1:17" ht="15" customHeight="1">
      <c r="A18" s="45" t="s">
        <v>31</v>
      </c>
      <c r="B18" s="116">
        <v>102.43</v>
      </c>
      <c r="C18" s="126" t="s">
        <v>179</v>
      </c>
      <c r="D18" s="118">
        <v>1564500000</v>
      </c>
      <c r="E18" s="119">
        <v>1441330046</v>
      </c>
      <c r="F18" s="120">
        <f t="shared" si="0"/>
        <v>8.5455759658811692E-2</v>
      </c>
      <c r="G18" s="119">
        <f t="shared" si="4"/>
        <v>1527384555.3060627</v>
      </c>
      <c r="H18" s="119"/>
      <c r="I18" s="121">
        <v>0.67900000000000005</v>
      </c>
      <c r="J18" s="121">
        <f t="shared" si="1"/>
        <v>0.69549970000000017</v>
      </c>
      <c r="K18" s="122">
        <v>10883316</v>
      </c>
      <c r="L18" s="123">
        <f t="shared" si="2"/>
        <v>156450</v>
      </c>
      <c r="M18" s="123">
        <f t="shared" si="3"/>
        <v>10622955</v>
      </c>
      <c r="N18" s="123">
        <f t="shared" si="5"/>
        <v>66163.410301953816</v>
      </c>
      <c r="O18" s="123">
        <f t="shared" si="6"/>
        <v>449.24955595026643</v>
      </c>
      <c r="P18" s="124"/>
      <c r="Q18" s="125">
        <v>23646</v>
      </c>
    </row>
    <row r="19" spans="1:17" ht="15" customHeight="1">
      <c r="A19" s="45" t="s">
        <v>32</v>
      </c>
      <c r="B19" s="116">
        <v>98.97</v>
      </c>
      <c r="C19" s="126" t="s">
        <v>174</v>
      </c>
      <c r="D19" s="118">
        <v>15784720253</v>
      </c>
      <c r="E19" s="119">
        <v>16362974894</v>
      </c>
      <c r="F19" s="120">
        <f t="shared" si="0"/>
        <v>-3.5339212138743505E-2</v>
      </c>
      <c r="G19" s="119">
        <f t="shared" si="4"/>
        <v>15948994900.474892</v>
      </c>
      <c r="H19" s="119"/>
      <c r="I19" s="121">
        <v>0.57499999999999996</v>
      </c>
      <c r="J19" s="121">
        <f t="shared" si="1"/>
        <v>0.5690774999999999</v>
      </c>
      <c r="K19" s="135">
        <f>81526694+6555000</f>
        <v>88081694</v>
      </c>
      <c r="L19" s="123">
        <f t="shared" si="2"/>
        <v>1578472.0253000001</v>
      </c>
      <c r="M19" s="123">
        <f t="shared" si="3"/>
        <v>90762141.454749987</v>
      </c>
      <c r="N19" s="123">
        <f t="shared" si="5"/>
        <v>101063.60527191938</v>
      </c>
      <c r="O19" s="123">
        <f t="shared" si="6"/>
        <v>581.11573031353635</v>
      </c>
      <c r="P19" s="124"/>
      <c r="Q19" s="125">
        <v>156186</v>
      </c>
    </row>
    <row r="20" spans="1:17" ht="15" customHeight="1">
      <c r="A20" s="45" t="s">
        <v>33</v>
      </c>
      <c r="B20" s="116">
        <v>100.19</v>
      </c>
      <c r="C20" s="126" t="s">
        <v>173</v>
      </c>
      <c r="D20" s="118">
        <v>9560576117</v>
      </c>
      <c r="E20" s="119">
        <v>9305678723</v>
      </c>
      <c r="F20" s="120">
        <f t="shared" si="0"/>
        <v>2.7391596205658088E-2</v>
      </c>
      <c r="G20" s="119">
        <f t="shared" si="4"/>
        <v>9542445470.6058483</v>
      </c>
      <c r="H20" s="119"/>
      <c r="I20" s="121">
        <v>0.62190000000000001</v>
      </c>
      <c r="J20" s="121">
        <f t="shared" si="1"/>
        <v>0.62308160999999995</v>
      </c>
      <c r="K20" s="122">
        <v>59157000</v>
      </c>
      <c r="L20" s="123">
        <f t="shared" si="2"/>
        <v>956057.61170000001</v>
      </c>
      <c r="M20" s="123">
        <f t="shared" si="3"/>
        <v>59457222.871623002</v>
      </c>
      <c r="N20" s="123">
        <f t="shared" si="5"/>
        <v>136867.07968161712</v>
      </c>
      <c r="O20" s="123">
        <f t="shared" si="6"/>
        <v>851.17636853997681</v>
      </c>
      <c r="P20" s="124"/>
      <c r="Q20" s="125">
        <v>69853</v>
      </c>
    </row>
    <row r="21" spans="1:17" ht="15" customHeight="1">
      <c r="A21" s="45" t="s">
        <v>34</v>
      </c>
      <c r="B21" s="116">
        <v>105.93</v>
      </c>
      <c r="C21" s="126" t="s">
        <v>177</v>
      </c>
      <c r="D21" s="118">
        <v>3071249225</v>
      </c>
      <c r="E21" s="119">
        <v>3046288212</v>
      </c>
      <c r="F21" s="120">
        <f t="shared" si="0"/>
        <v>8.193910511051802E-3</v>
      </c>
      <c r="G21" s="119">
        <f t="shared" si="4"/>
        <v>2899319574.2471442</v>
      </c>
      <c r="H21" s="119"/>
      <c r="I21" s="121">
        <v>0.52</v>
      </c>
      <c r="J21" s="121">
        <f t="shared" si="1"/>
        <v>0.55083599999999999</v>
      </c>
      <c r="K21" s="122">
        <v>16381890</v>
      </c>
      <c r="L21" s="123">
        <f t="shared" si="2"/>
        <v>307124.92249999999</v>
      </c>
      <c r="M21" s="123">
        <f t="shared" si="3"/>
        <v>15970495.970000001</v>
      </c>
      <c r="N21" s="123">
        <f t="shared" si="5"/>
        <v>112261.46739527743</v>
      </c>
      <c r="O21" s="123">
        <f t="shared" si="6"/>
        <v>583.75963045544268</v>
      </c>
      <c r="P21" s="124"/>
      <c r="Q21" s="125">
        <v>27358</v>
      </c>
    </row>
    <row r="22" spans="1:17" ht="15" customHeight="1">
      <c r="A22" s="46" t="s">
        <v>35</v>
      </c>
      <c r="B22" s="127">
        <v>93.56</v>
      </c>
      <c r="C22" s="128" t="s">
        <v>176</v>
      </c>
      <c r="D22" s="129">
        <v>1362439875</v>
      </c>
      <c r="E22" s="130">
        <v>1349122625</v>
      </c>
      <c r="F22" s="120">
        <f t="shared" si="0"/>
        <v>9.8710448948256275E-3</v>
      </c>
      <c r="G22" s="119">
        <f t="shared" si="4"/>
        <v>1456220473.4929457</v>
      </c>
      <c r="H22" s="119"/>
      <c r="I22" s="131">
        <v>0.72499999999999998</v>
      </c>
      <c r="J22" s="121">
        <f t="shared" si="1"/>
        <v>0.67831000000000008</v>
      </c>
      <c r="K22" s="132">
        <v>9256802</v>
      </c>
      <c r="L22" s="123">
        <f t="shared" si="2"/>
        <v>136243.98749999999</v>
      </c>
      <c r="M22" s="123">
        <f t="shared" si="3"/>
        <v>9877689.09375</v>
      </c>
      <c r="N22" s="123">
        <f t="shared" si="5"/>
        <v>92872.520449897755</v>
      </c>
      <c r="O22" s="123">
        <f t="shared" si="6"/>
        <v>673.32577326175874</v>
      </c>
      <c r="P22" s="124"/>
      <c r="Q22" s="134">
        <v>14670</v>
      </c>
    </row>
    <row r="23" spans="1:17" ht="15" customHeight="1">
      <c r="A23" s="45" t="s">
        <v>36</v>
      </c>
      <c r="B23" s="116">
        <v>140</v>
      </c>
      <c r="C23" s="126" t="s">
        <v>175</v>
      </c>
      <c r="D23" s="118">
        <v>2003883027</v>
      </c>
      <c r="E23" s="119">
        <v>1924810222</v>
      </c>
      <c r="F23" s="120">
        <f t="shared" si="0"/>
        <v>4.1080831811999799E-2</v>
      </c>
      <c r="G23" s="119">
        <f t="shared" si="4"/>
        <v>1431345019.2857141</v>
      </c>
      <c r="H23" s="119"/>
      <c r="I23" s="121">
        <v>0.36</v>
      </c>
      <c r="J23" s="121">
        <f t="shared" si="1"/>
        <v>0.504</v>
      </c>
      <c r="K23" s="122">
        <v>7416252</v>
      </c>
      <c r="L23" s="123">
        <f t="shared" si="2"/>
        <v>200388.3027</v>
      </c>
      <c r="M23" s="123">
        <f t="shared" si="3"/>
        <v>7213978.8971999995</v>
      </c>
      <c r="N23" s="123">
        <f t="shared" si="5"/>
        <v>184894.17115704005</v>
      </c>
      <c r="O23" s="123">
        <f t="shared" si="6"/>
        <v>665.61901616534408</v>
      </c>
      <c r="P23" s="124"/>
      <c r="Q23" s="134">
        <v>10838</v>
      </c>
    </row>
    <row r="24" spans="1:17" ht="15" customHeight="1">
      <c r="A24" s="45" t="s">
        <v>37</v>
      </c>
      <c r="B24" s="116">
        <v>102.23</v>
      </c>
      <c r="C24" s="126" t="s">
        <v>179</v>
      </c>
      <c r="D24" s="118">
        <v>8105456616</v>
      </c>
      <c r="E24" s="119">
        <v>7930434275</v>
      </c>
      <c r="F24" s="120">
        <f t="shared" si="0"/>
        <v>2.2069704499253291E-2</v>
      </c>
      <c r="G24" s="119">
        <f t="shared" si="4"/>
        <v>7928647770.7130985</v>
      </c>
      <c r="H24" s="119"/>
      <c r="I24" s="121">
        <v>0.72</v>
      </c>
      <c r="J24" s="121">
        <f t="shared" si="1"/>
        <v>0.73605599999999993</v>
      </c>
      <c r="K24" s="122">
        <v>57529637</v>
      </c>
      <c r="L24" s="123">
        <f t="shared" si="2"/>
        <v>810545.66159999999</v>
      </c>
      <c r="M24" s="123">
        <f t="shared" si="3"/>
        <v>58359287.635199994</v>
      </c>
      <c r="N24" s="123">
        <f t="shared" si="5"/>
        <v>82520.123554324804</v>
      </c>
      <c r="O24" s="123">
        <f t="shared" si="6"/>
        <v>594.14488959113851</v>
      </c>
      <c r="P24" s="124"/>
      <c r="Q24" s="134">
        <v>98224</v>
      </c>
    </row>
    <row r="25" spans="1:17" ht="15" customHeight="1">
      <c r="A25" s="45" t="s">
        <v>38</v>
      </c>
      <c r="B25" s="116">
        <v>97.74</v>
      </c>
      <c r="C25" s="126" t="s">
        <v>178</v>
      </c>
      <c r="D25" s="129">
        <v>3016536733</v>
      </c>
      <c r="E25" s="136">
        <v>3012000000</v>
      </c>
      <c r="F25" s="120">
        <f t="shared" si="0"/>
        <v>1.5062194555112882E-3</v>
      </c>
      <c r="G25" s="119">
        <f t="shared" si="4"/>
        <v>3086286815.0194397</v>
      </c>
      <c r="H25" s="119"/>
      <c r="I25" s="121">
        <v>0.80500000000000005</v>
      </c>
      <c r="J25" s="121">
        <f t="shared" si="1"/>
        <v>0.78680700000000003</v>
      </c>
      <c r="K25" s="122">
        <v>29304276</v>
      </c>
      <c r="L25" s="123">
        <f t="shared" si="2"/>
        <v>301653.67329999997</v>
      </c>
      <c r="M25" s="123">
        <f t="shared" si="3"/>
        <v>24283120.700649999</v>
      </c>
      <c r="N25" s="123">
        <f t="shared" si="5"/>
        <v>52371.33861698988</v>
      </c>
      <c r="O25" s="123">
        <f t="shared" si="6"/>
        <v>421.5892758667685</v>
      </c>
      <c r="P25" s="124"/>
      <c r="Q25" s="134">
        <v>57599</v>
      </c>
    </row>
    <row r="26" spans="1:17" ht="15" customHeight="1">
      <c r="A26" s="45" t="s">
        <v>39</v>
      </c>
      <c r="B26" s="116">
        <v>110.3</v>
      </c>
      <c r="C26" s="126" t="s">
        <v>175</v>
      </c>
      <c r="D26" s="137">
        <v>9900000000</v>
      </c>
      <c r="E26" s="119">
        <v>9804000000</v>
      </c>
      <c r="F26" s="120">
        <f t="shared" si="0"/>
        <v>9.7919216646266821E-3</v>
      </c>
      <c r="G26" s="119">
        <f t="shared" si="4"/>
        <v>8975521305.5303726</v>
      </c>
      <c r="H26" s="119"/>
      <c r="I26" s="121">
        <v>0.46750000000000003</v>
      </c>
      <c r="J26" s="121">
        <f t="shared" si="1"/>
        <v>0.51565249999999996</v>
      </c>
      <c r="K26" s="122">
        <v>45727110</v>
      </c>
      <c r="L26" s="123">
        <f t="shared" si="2"/>
        <v>990000</v>
      </c>
      <c r="M26" s="123">
        <f t="shared" si="3"/>
        <v>46282500</v>
      </c>
      <c r="N26" s="123">
        <f t="shared" si="5"/>
        <v>94249.809596344247</v>
      </c>
      <c r="O26" s="123">
        <f t="shared" si="6"/>
        <v>440.61785986290937</v>
      </c>
      <c r="P26" s="124"/>
      <c r="Q26" s="125">
        <v>105040</v>
      </c>
    </row>
    <row r="27" spans="1:17" ht="15" customHeight="1">
      <c r="A27" s="45" t="s">
        <v>40</v>
      </c>
      <c r="B27" s="116">
        <v>105.22</v>
      </c>
      <c r="C27" s="126" t="s">
        <v>173</v>
      </c>
      <c r="D27" s="138"/>
      <c r="E27" s="119">
        <v>22992399538</v>
      </c>
      <c r="F27" s="120"/>
      <c r="G27" s="119">
        <f t="shared" si="4"/>
        <v>0</v>
      </c>
      <c r="H27" s="119"/>
      <c r="I27" s="121">
        <v>0.74</v>
      </c>
      <c r="J27" s="121">
        <f t="shared" si="1"/>
        <v>0.77862799999999988</v>
      </c>
      <c r="K27" s="139"/>
      <c r="L27" s="123">
        <f t="shared" si="2"/>
        <v>0</v>
      </c>
      <c r="M27" s="123">
        <f t="shared" si="3"/>
        <v>0</v>
      </c>
      <c r="N27" s="123">
        <f t="shared" si="5"/>
        <v>0</v>
      </c>
      <c r="O27" s="123">
        <f t="shared" si="6"/>
        <v>0</v>
      </c>
      <c r="P27" s="124"/>
      <c r="Q27" s="125">
        <v>331248</v>
      </c>
    </row>
    <row r="28" spans="1:17" ht="15" customHeight="1">
      <c r="A28" s="45" t="s">
        <v>41</v>
      </c>
      <c r="B28" s="116">
        <v>95.86</v>
      </c>
      <c r="C28" s="126" t="s">
        <v>178</v>
      </c>
      <c r="D28" s="118">
        <v>5759550417</v>
      </c>
      <c r="E28" s="119">
        <v>5680922262</v>
      </c>
      <c r="F28" s="120">
        <f t="shared" ref="F28:F51" si="7">(D28-E28)/ABS(E28)</f>
        <v>1.3840737713654001E-2</v>
      </c>
      <c r="G28" s="119">
        <f t="shared" si="4"/>
        <v>6008293779.4700603</v>
      </c>
      <c r="H28" s="119"/>
      <c r="I28" s="121">
        <v>0.48</v>
      </c>
      <c r="J28" s="121">
        <f t="shared" si="1"/>
        <v>0.46012799999999998</v>
      </c>
      <c r="K28" s="122">
        <v>26260464</v>
      </c>
      <c r="L28" s="123">
        <f t="shared" si="2"/>
        <v>575955.04170000006</v>
      </c>
      <c r="M28" s="123">
        <f t="shared" si="3"/>
        <v>27645842.001600001</v>
      </c>
      <c r="N28" s="123">
        <f t="shared" si="5"/>
        <v>226879.00484519027</v>
      </c>
      <c r="O28" s="123">
        <f t="shared" si="6"/>
        <v>1089.0192232569134</v>
      </c>
      <c r="P28" s="124"/>
      <c r="Q28" s="125">
        <v>25386</v>
      </c>
    </row>
    <row r="29" spans="1:17" ht="15" customHeight="1">
      <c r="A29" s="45" t="s">
        <v>42</v>
      </c>
      <c r="B29" s="116">
        <v>95.17</v>
      </c>
      <c r="C29" s="126" t="s">
        <v>178</v>
      </c>
      <c r="D29" s="118">
        <v>12905000000</v>
      </c>
      <c r="E29" s="119">
        <v>12800000000</v>
      </c>
      <c r="F29" s="120">
        <f t="shared" si="7"/>
        <v>8.2031250000000003E-3</v>
      </c>
      <c r="G29" s="119">
        <f t="shared" si="4"/>
        <v>13559945360.933065</v>
      </c>
      <c r="H29" s="119"/>
      <c r="I29" s="121">
        <v>0.43</v>
      </c>
      <c r="J29" s="121">
        <f t="shared" si="1"/>
        <v>0.40923099999999996</v>
      </c>
      <c r="K29" s="122">
        <v>55612946</v>
      </c>
      <c r="L29" s="123">
        <f t="shared" si="2"/>
        <v>1290500</v>
      </c>
      <c r="M29" s="123">
        <f t="shared" si="3"/>
        <v>55491500</v>
      </c>
      <c r="N29" s="123">
        <f t="shared" si="5"/>
        <v>363572.33413156786</v>
      </c>
      <c r="O29" s="123">
        <f t="shared" si="6"/>
        <v>1563.3610367657416</v>
      </c>
      <c r="P29" s="124"/>
      <c r="Q29" s="125">
        <v>35495</v>
      </c>
    </row>
    <row r="30" spans="1:17" ht="15" customHeight="1">
      <c r="A30" s="45" t="s">
        <v>43</v>
      </c>
      <c r="B30" s="116">
        <v>100.08</v>
      </c>
      <c r="C30" s="126" t="s">
        <v>174</v>
      </c>
      <c r="D30" s="136">
        <v>13340000000</v>
      </c>
      <c r="E30" s="136">
        <v>13442233924</v>
      </c>
      <c r="F30" s="120">
        <f t="shared" si="7"/>
        <v>-7.6054266409893191E-3</v>
      </c>
      <c r="G30" s="119">
        <f t="shared" si="4"/>
        <v>13329336530.775379</v>
      </c>
      <c r="H30" s="119"/>
      <c r="I30" s="121">
        <v>0.54</v>
      </c>
      <c r="J30" s="121">
        <f t="shared" si="1"/>
        <v>0.54043200000000002</v>
      </c>
      <c r="K30" s="122">
        <v>71667283</v>
      </c>
      <c r="L30" s="123">
        <f t="shared" si="2"/>
        <v>1334000</v>
      </c>
      <c r="M30" s="123">
        <f t="shared" si="3"/>
        <v>72036000</v>
      </c>
      <c r="N30" s="123">
        <f t="shared" si="5"/>
        <v>80874.953014926097</v>
      </c>
      <c r="O30" s="123">
        <f t="shared" si="6"/>
        <v>436.72474628060093</v>
      </c>
      <c r="P30" s="124"/>
      <c r="Q30" s="125">
        <v>164946</v>
      </c>
    </row>
    <row r="31" spans="1:17" ht="15" customHeight="1">
      <c r="A31" s="45" t="s">
        <v>44</v>
      </c>
      <c r="B31" s="116">
        <v>101</v>
      </c>
      <c r="C31" s="126" t="s">
        <v>178</v>
      </c>
      <c r="D31" s="118">
        <v>4269444618</v>
      </c>
      <c r="E31" s="119">
        <v>4121393502</v>
      </c>
      <c r="F31" s="120">
        <f t="shared" si="7"/>
        <v>3.5922586845481955E-2</v>
      </c>
      <c r="G31" s="119">
        <f t="shared" si="4"/>
        <v>4227172889.108911</v>
      </c>
      <c r="H31" s="119"/>
      <c r="I31" s="121">
        <v>0.72799999999999998</v>
      </c>
      <c r="J31" s="121">
        <f t="shared" si="1"/>
        <v>0.73527999999999993</v>
      </c>
      <c r="K31" s="122">
        <v>32140556</v>
      </c>
      <c r="L31" s="123">
        <f t="shared" si="2"/>
        <v>426944.46179999999</v>
      </c>
      <c r="M31" s="123">
        <f t="shared" si="3"/>
        <v>31081556.81904</v>
      </c>
      <c r="N31" s="123">
        <f t="shared" si="5"/>
        <v>102950.12461720238</v>
      </c>
      <c r="O31" s="123">
        <f t="shared" si="6"/>
        <v>749.4769072132334</v>
      </c>
      <c r="P31" s="124"/>
      <c r="Q31" s="125">
        <v>41471</v>
      </c>
    </row>
    <row r="32" spans="1:17" ht="15" customHeight="1">
      <c r="A32" s="45" t="s">
        <v>45</v>
      </c>
      <c r="B32" s="116">
        <v>99.48</v>
      </c>
      <c r="C32" s="126" t="s">
        <v>173</v>
      </c>
      <c r="D32" s="118">
        <v>4036471627</v>
      </c>
      <c r="E32" s="119">
        <v>3970317428</v>
      </c>
      <c r="F32" s="120">
        <f t="shared" si="7"/>
        <v>1.6662193942846626E-2</v>
      </c>
      <c r="G32" s="119">
        <f t="shared" si="4"/>
        <v>4057570996.1801367</v>
      </c>
      <c r="H32" s="119"/>
      <c r="I32" s="121">
        <v>0.73</v>
      </c>
      <c r="J32" s="121">
        <f t="shared" si="1"/>
        <v>0.72620400000000007</v>
      </c>
      <c r="K32" s="122">
        <v>28518986</v>
      </c>
      <c r="L32" s="123">
        <f t="shared" si="2"/>
        <v>403647.16270000004</v>
      </c>
      <c r="M32" s="123">
        <f t="shared" si="3"/>
        <v>29466242.877100002</v>
      </c>
      <c r="N32" s="123">
        <f t="shared" si="5"/>
        <v>66777.038182209202</v>
      </c>
      <c r="O32" s="123">
        <f t="shared" si="6"/>
        <v>487.47237873012728</v>
      </c>
      <c r="P32" s="124"/>
      <c r="Q32" s="125">
        <v>60447</v>
      </c>
    </row>
    <row r="33" spans="1:17" ht="15" customHeight="1">
      <c r="A33" s="45" t="s">
        <v>46</v>
      </c>
      <c r="B33" s="116">
        <v>101.79</v>
      </c>
      <c r="C33" s="126" t="s">
        <v>179</v>
      </c>
      <c r="D33" s="118">
        <v>32027660759</v>
      </c>
      <c r="E33" s="119">
        <v>31371859321</v>
      </c>
      <c r="F33" s="120">
        <f t="shared" si="7"/>
        <v>2.0904130395644521E-2</v>
      </c>
      <c r="G33" s="119">
        <f t="shared" si="4"/>
        <v>31464447154.926807</v>
      </c>
      <c r="H33" s="119"/>
      <c r="I33" s="121">
        <v>0.79310000000000003</v>
      </c>
      <c r="J33" s="121">
        <f t="shared" si="1"/>
        <v>0.80729649000000014</v>
      </c>
      <c r="K33" s="122">
        <v>252269298</v>
      </c>
      <c r="L33" s="123">
        <f t="shared" si="2"/>
        <v>3202766.0758999996</v>
      </c>
      <c r="M33" s="123">
        <f t="shared" si="3"/>
        <v>254011377.47962898</v>
      </c>
      <c r="N33" s="123">
        <f t="shared" si="5"/>
        <v>107543.57884362902</v>
      </c>
      <c r="O33" s="123">
        <f t="shared" si="6"/>
        <v>852.92812380882162</v>
      </c>
      <c r="P33" s="124"/>
      <c r="Q33" s="125">
        <v>297811</v>
      </c>
    </row>
    <row r="34" spans="1:17" ht="15" customHeight="1">
      <c r="A34" s="45" t="s">
        <v>47</v>
      </c>
      <c r="B34" s="116">
        <v>102.79</v>
      </c>
      <c r="C34" s="126" t="s">
        <v>173</v>
      </c>
      <c r="D34" s="118">
        <v>3068535596</v>
      </c>
      <c r="E34" s="119">
        <v>3100000000</v>
      </c>
      <c r="F34" s="120">
        <f t="shared" si="7"/>
        <v>-1.0149807741935484E-2</v>
      </c>
      <c r="G34" s="119">
        <f t="shared" si="4"/>
        <v>2985247199.1438856</v>
      </c>
      <c r="H34" s="119"/>
      <c r="I34" s="121">
        <v>0.95</v>
      </c>
      <c r="J34" s="121">
        <f t="shared" si="1"/>
        <v>0.97650500000000007</v>
      </c>
      <c r="K34" s="122">
        <v>27235861</v>
      </c>
      <c r="L34" s="123">
        <f t="shared" si="2"/>
        <v>306853.55960000004</v>
      </c>
      <c r="M34" s="123">
        <f t="shared" si="3"/>
        <v>29151088.162</v>
      </c>
      <c r="N34" s="123">
        <f t="shared" si="5"/>
        <v>55404.730535894843</v>
      </c>
      <c r="O34" s="123">
        <f t="shared" si="6"/>
        <v>526.34494009100104</v>
      </c>
      <c r="P34" s="124"/>
      <c r="Q34" s="125">
        <v>55384</v>
      </c>
    </row>
    <row r="35" spans="1:17" ht="15" customHeight="1">
      <c r="A35" s="45" t="s">
        <v>48</v>
      </c>
      <c r="B35" s="116">
        <v>98.21</v>
      </c>
      <c r="C35" s="126" t="s">
        <v>178</v>
      </c>
      <c r="D35" s="118">
        <v>32494134145</v>
      </c>
      <c r="E35" s="119">
        <v>31805213170</v>
      </c>
      <c r="F35" s="120">
        <f t="shared" si="7"/>
        <v>2.166063064308649E-2</v>
      </c>
      <c r="G35" s="119">
        <f t="shared" si="4"/>
        <v>33086380353.324509</v>
      </c>
      <c r="H35" s="119"/>
      <c r="I35" s="121">
        <v>0.73099999999999998</v>
      </c>
      <c r="J35" s="121">
        <f t="shared" si="1"/>
        <v>0.71791509999999992</v>
      </c>
      <c r="K35" s="122">
        <v>236784383</v>
      </c>
      <c r="L35" s="123">
        <f t="shared" si="2"/>
        <v>3249413.4145</v>
      </c>
      <c r="M35" s="123">
        <f t="shared" si="3"/>
        <v>237532120.59994999</v>
      </c>
      <c r="N35" s="123">
        <f t="shared" si="5"/>
        <v>88330.721384514603</v>
      </c>
      <c r="O35" s="123">
        <f t="shared" si="6"/>
        <v>645.69757332080167</v>
      </c>
      <c r="P35" s="124"/>
      <c r="Q35" s="125">
        <v>367869</v>
      </c>
    </row>
    <row r="36" spans="1:17" ht="15" customHeight="1">
      <c r="A36" s="48" t="s">
        <v>49</v>
      </c>
      <c r="B36" s="140">
        <v>94.97</v>
      </c>
      <c r="C36" s="141" t="s">
        <v>177</v>
      </c>
      <c r="D36" s="142">
        <v>4469404390</v>
      </c>
      <c r="E36" s="143">
        <v>4332988947</v>
      </c>
      <c r="F36" s="120">
        <f t="shared" si="7"/>
        <v>3.1482988917949803E-2</v>
      </c>
      <c r="G36" s="119">
        <f t="shared" si="4"/>
        <v>4706122343.8980732</v>
      </c>
      <c r="H36" s="119"/>
      <c r="I36" s="144">
        <v>0.92500000000000004</v>
      </c>
      <c r="J36" s="121">
        <f t="shared" si="1"/>
        <v>0.87847249999999999</v>
      </c>
      <c r="K36" s="145">
        <v>39697619</v>
      </c>
      <c r="L36" s="123">
        <f t="shared" si="2"/>
        <v>446940.43900000001</v>
      </c>
      <c r="M36" s="123">
        <f t="shared" si="3"/>
        <v>41341990.607500002</v>
      </c>
      <c r="N36" s="123">
        <f t="shared" si="5"/>
        <v>70011.660609668223</v>
      </c>
      <c r="O36" s="123">
        <f t="shared" si="6"/>
        <v>647.60786063943112</v>
      </c>
      <c r="P36" s="124"/>
      <c r="Q36" s="134">
        <v>63838</v>
      </c>
    </row>
    <row r="37" spans="1:17" ht="15" customHeight="1">
      <c r="A37" s="45" t="s">
        <v>50</v>
      </c>
      <c r="B37" s="116">
        <v>99.54</v>
      </c>
      <c r="C37" s="126" t="s">
        <v>174</v>
      </c>
      <c r="D37" s="118">
        <v>15199584825</v>
      </c>
      <c r="E37" s="119">
        <v>15200000000</v>
      </c>
      <c r="F37" s="120">
        <f t="shared" si="7"/>
        <v>-2.7314144736842106E-5</v>
      </c>
      <c r="G37" s="119">
        <f t="shared" si="4"/>
        <v>15269826024.713684</v>
      </c>
      <c r="H37" s="119"/>
      <c r="I37" s="121">
        <v>0.87</v>
      </c>
      <c r="J37" s="121">
        <f t="shared" si="1"/>
        <v>0.86599800000000005</v>
      </c>
      <c r="K37" s="122">
        <v>128669251</v>
      </c>
      <c r="L37" s="123">
        <f t="shared" si="2"/>
        <v>1519958.4824999999</v>
      </c>
      <c r="M37" s="123">
        <f t="shared" si="3"/>
        <v>132236387.97750001</v>
      </c>
      <c r="N37" s="123">
        <f t="shared" si="5"/>
        <v>71712.391602815725</v>
      </c>
      <c r="O37" s="123">
        <f t="shared" si="6"/>
        <v>623.89780694449689</v>
      </c>
      <c r="P37" s="124"/>
      <c r="Q37" s="125">
        <v>211952</v>
      </c>
    </row>
    <row r="38" spans="1:17" ht="15" customHeight="1">
      <c r="A38" s="45" t="s">
        <v>51</v>
      </c>
      <c r="B38" s="116">
        <v>130.68</v>
      </c>
      <c r="C38" s="126" t="s">
        <v>173</v>
      </c>
      <c r="D38" s="118">
        <v>943753016</v>
      </c>
      <c r="E38" s="119">
        <v>946040386</v>
      </c>
      <c r="F38" s="120">
        <f t="shared" si="7"/>
        <v>-2.4178354686012317E-3</v>
      </c>
      <c r="G38" s="119">
        <f t="shared" si="4"/>
        <v>722186268.74808693</v>
      </c>
      <c r="H38" s="119"/>
      <c r="I38" s="121">
        <v>0.64</v>
      </c>
      <c r="J38" s="121">
        <f t="shared" si="1"/>
        <v>0.8363520000000001</v>
      </c>
      <c r="K38" s="122">
        <v>943753016</v>
      </c>
      <c r="L38" s="123">
        <f t="shared" si="2"/>
        <v>94375.301600000006</v>
      </c>
      <c r="M38" s="123">
        <f t="shared" si="3"/>
        <v>6040019.3024000004</v>
      </c>
      <c r="N38" s="123">
        <f t="shared" si="5"/>
        <v>79001.591829901226</v>
      </c>
      <c r="O38" s="123">
        <f t="shared" si="6"/>
        <v>505.61018771136787</v>
      </c>
      <c r="P38" s="124"/>
      <c r="Q38" s="125">
        <v>11946</v>
      </c>
    </row>
    <row r="39" spans="1:17" ht="15" customHeight="1">
      <c r="A39" s="45" t="s">
        <v>52</v>
      </c>
      <c r="B39" s="146">
        <v>99.65</v>
      </c>
      <c r="C39" s="126" t="s">
        <v>174</v>
      </c>
      <c r="D39" s="118">
        <v>1017343658</v>
      </c>
      <c r="E39" s="119">
        <v>1153469643</v>
      </c>
      <c r="F39" s="120">
        <f t="shared" si="7"/>
        <v>-0.11801436286260375</v>
      </c>
      <c r="G39" s="119">
        <f t="shared" si="4"/>
        <v>1020916867.0346211</v>
      </c>
      <c r="H39" s="119"/>
      <c r="I39" s="121">
        <v>0.58499999999999996</v>
      </c>
      <c r="J39" s="121">
        <f t="shared" si="1"/>
        <v>0.58295249999999998</v>
      </c>
      <c r="K39" s="147">
        <v>5951466</v>
      </c>
      <c r="L39" s="123">
        <f t="shared" si="2"/>
        <v>101734.3658</v>
      </c>
      <c r="M39" s="123">
        <f t="shared" si="3"/>
        <v>5951460.3992999997</v>
      </c>
      <c r="N39" s="123">
        <f t="shared" si="5"/>
        <v>114308.27617977528</v>
      </c>
      <c r="O39" s="123">
        <f t="shared" si="6"/>
        <v>668.7034156516853</v>
      </c>
      <c r="P39" s="124"/>
      <c r="Q39" s="125">
        <v>8900</v>
      </c>
    </row>
    <row r="40" spans="1:17" ht="15" customHeight="1">
      <c r="A40" s="45" t="s">
        <v>53</v>
      </c>
      <c r="B40" s="116">
        <v>103.36</v>
      </c>
      <c r="C40" s="126" t="s">
        <v>175</v>
      </c>
      <c r="D40" s="118">
        <v>4291052546</v>
      </c>
      <c r="E40" s="119">
        <v>4192052302</v>
      </c>
      <c r="F40" s="120">
        <f t="shared" si="7"/>
        <v>2.3616175769745919E-2</v>
      </c>
      <c r="G40" s="119">
        <f t="shared" si="4"/>
        <v>4151560125.773994</v>
      </c>
      <c r="H40" s="119"/>
      <c r="I40" s="121">
        <v>0.83</v>
      </c>
      <c r="J40" s="121">
        <f t="shared" si="1"/>
        <v>0.85788799999999998</v>
      </c>
      <c r="K40" s="122">
        <v>34946160</v>
      </c>
      <c r="L40" s="123">
        <f t="shared" si="2"/>
        <v>429105.25460000004</v>
      </c>
      <c r="M40" s="123">
        <f t="shared" si="3"/>
        <v>35615736.131799996</v>
      </c>
      <c r="N40" s="123">
        <f t="shared" si="5"/>
        <v>73633.271775688103</v>
      </c>
      <c r="O40" s="123">
        <f t="shared" si="6"/>
        <v>611.15615573821117</v>
      </c>
      <c r="P40" s="124"/>
      <c r="Q40" s="134">
        <v>58276</v>
      </c>
    </row>
    <row r="41" spans="1:17" ht="15" customHeight="1">
      <c r="A41" s="45" t="s">
        <v>54</v>
      </c>
      <c r="B41" s="116">
        <v>104.01</v>
      </c>
      <c r="C41" s="126" t="s">
        <v>178</v>
      </c>
      <c r="D41" s="118">
        <v>1122735179</v>
      </c>
      <c r="E41" s="119">
        <v>1080448670</v>
      </c>
      <c r="F41" s="120">
        <f t="shared" si="7"/>
        <v>3.913791573272981E-2</v>
      </c>
      <c r="G41" s="119">
        <f t="shared" si="4"/>
        <v>1079449263.5323527</v>
      </c>
      <c r="H41" s="119"/>
      <c r="I41" s="121">
        <v>0.78600000000000003</v>
      </c>
      <c r="J41" s="121">
        <f t="shared" si="1"/>
        <v>0.8175186000000001</v>
      </c>
      <c r="K41" s="122">
        <v>8574776</v>
      </c>
      <c r="L41" s="123">
        <f t="shared" si="2"/>
        <v>112273.51789999999</v>
      </c>
      <c r="M41" s="123">
        <f t="shared" si="3"/>
        <v>8824698.5069399998</v>
      </c>
      <c r="N41" s="123">
        <f t="shared" si="5"/>
        <v>52693.254751959452</v>
      </c>
      <c r="O41" s="123">
        <f t="shared" si="6"/>
        <v>414.16898235040128</v>
      </c>
      <c r="P41" s="124"/>
      <c r="Q41" s="125">
        <v>21307</v>
      </c>
    </row>
    <row r="42" spans="1:17" ht="15" customHeight="1">
      <c r="A42" s="45" t="s">
        <v>55</v>
      </c>
      <c r="B42" s="116">
        <v>95.67</v>
      </c>
      <c r="C42" s="126" t="s">
        <v>177</v>
      </c>
      <c r="D42" s="118">
        <v>46967728816</v>
      </c>
      <c r="E42" s="119">
        <v>45933350000</v>
      </c>
      <c r="F42" s="120">
        <f t="shared" si="7"/>
        <v>2.2519124252857674E-2</v>
      </c>
      <c r="G42" s="119">
        <f t="shared" si="4"/>
        <v>49093476341.590889</v>
      </c>
      <c r="H42" s="119"/>
      <c r="I42" s="121">
        <v>0.76</v>
      </c>
      <c r="J42" s="121">
        <f t="shared" si="1"/>
        <v>0.72709199999999996</v>
      </c>
      <c r="K42" s="122">
        <v>351990684</v>
      </c>
      <c r="L42" s="123">
        <f t="shared" si="2"/>
        <v>4696772.8816</v>
      </c>
      <c r="M42" s="123">
        <f t="shared" si="3"/>
        <v>356954739.00160003</v>
      </c>
      <c r="N42" s="123">
        <f t="shared" si="5"/>
        <v>90947.117253291348</v>
      </c>
      <c r="O42" s="123">
        <f t="shared" si="6"/>
        <v>691.19809112501434</v>
      </c>
      <c r="P42" s="124"/>
      <c r="Q42" s="125">
        <v>516429</v>
      </c>
    </row>
    <row r="43" spans="1:17" ht="15" customHeight="1">
      <c r="A43" s="45" t="s">
        <v>56</v>
      </c>
      <c r="B43" s="146">
        <v>98.14</v>
      </c>
      <c r="C43" s="126" t="s">
        <v>174</v>
      </c>
      <c r="D43" s="118">
        <v>3480438183</v>
      </c>
      <c r="E43" s="119">
        <v>3608179570</v>
      </c>
      <c r="F43" s="120">
        <f t="shared" si="7"/>
        <v>-3.5403278723181726E-2</v>
      </c>
      <c r="G43" s="119">
        <f t="shared" si="4"/>
        <v>3546401246.1789279</v>
      </c>
      <c r="H43" s="119"/>
      <c r="I43" s="121">
        <v>0.73</v>
      </c>
      <c r="J43" s="121">
        <f t="shared" si="1"/>
        <v>0.716422</v>
      </c>
      <c r="K43" s="122">
        <v>24835537</v>
      </c>
      <c r="L43" s="123">
        <f t="shared" si="2"/>
        <v>348043.81829999998</v>
      </c>
      <c r="M43" s="123">
        <f t="shared" si="3"/>
        <v>25407198.7359</v>
      </c>
      <c r="N43" s="123">
        <f t="shared" si="5"/>
        <v>65820.155508907294</v>
      </c>
      <c r="O43" s="123">
        <f t="shared" si="6"/>
        <v>480.48713521502327</v>
      </c>
      <c r="P43" s="124"/>
      <c r="Q43" s="134">
        <v>52878</v>
      </c>
    </row>
    <row r="44" spans="1:17" ht="15" customHeight="1">
      <c r="A44" s="45" t="s">
        <v>57</v>
      </c>
      <c r="B44" s="116">
        <v>104.65</v>
      </c>
      <c r="C44" s="126" t="s">
        <v>173</v>
      </c>
      <c r="D44" s="118">
        <v>7886279450</v>
      </c>
      <c r="E44" s="119">
        <v>7740462643</v>
      </c>
      <c r="F44" s="120">
        <f t="shared" si="7"/>
        <v>1.8838254730402682E-2</v>
      </c>
      <c r="G44" s="119">
        <f t="shared" si="4"/>
        <v>7535861872.9096975</v>
      </c>
      <c r="H44" s="119"/>
      <c r="I44" s="121">
        <v>0.75</v>
      </c>
      <c r="J44" s="121">
        <f t="shared" si="1"/>
        <v>0.7848750000000001</v>
      </c>
      <c r="K44" s="122">
        <v>58354525</v>
      </c>
      <c r="L44" s="123">
        <f t="shared" si="2"/>
        <v>788627.94500000007</v>
      </c>
      <c r="M44" s="123">
        <f t="shared" si="3"/>
        <v>59147095.875</v>
      </c>
      <c r="N44" s="123">
        <f t="shared" si="5"/>
        <v>61628.409721408199</v>
      </c>
      <c r="O44" s="123">
        <f t="shared" si="6"/>
        <v>462.21307291056149</v>
      </c>
      <c r="P44" s="124"/>
      <c r="Q44" s="125">
        <v>127965</v>
      </c>
    </row>
    <row r="45" spans="1:17" ht="15" customHeight="1">
      <c r="A45" s="45" t="s">
        <v>58</v>
      </c>
      <c r="B45" s="116">
        <v>99.12</v>
      </c>
      <c r="C45" s="126" t="s">
        <v>180</v>
      </c>
      <c r="D45" s="118">
        <v>7370674146</v>
      </c>
      <c r="E45" s="119">
        <v>7280265446</v>
      </c>
      <c r="F45" s="120">
        <f t="shared" si="7"/>
        <v>1.2418324671069967E-2</v>
      </c>
      <c r="G45" s="119">
        <f t="shared" si="4"/>
        <v>7436111930.9927359</v>
      </c>
      <c r="H45" s="119"/>
      <c r="I45" s="121">
        <v>0.56610000000000005</v>
      </c>
      <c r="J45" s="121">
        <f t="shared" si="1"/>
        <v>0.56111832000000006</v>
      </c>
      <c r="K45" s="122">
        <v>42001939</v>
      </c>
      <c r="L45" s="123">
        <f t="shared" si="2"/>
        <v>737067.4145999999</v>
      </c>
      <c r="M45" s="123">
        <f t="shared" si="3"/>
        <v>41725386.340506002</v>
      </c>
      <c r="N45" s="123">
        <f t="shared" si="5"/>
        <v>122485.27894841798</v>
      </c>
      <c r="O45" s="123">
        <f t="shared" si="6"/>
        <v>693.38916412699416</v>
      </c>
      <c r="P45" s="124"/>
      <c r="Q45" s="125">
        <v>60176</v>
      </c>
    </row>
    <row r="46" spans="1:17" ht="15" customHeight="1">
      <c r="A46" s="45" t="s">
        <v>59</v>
      </c>
      <c r="B46" s="116">
        <v>99.46</v>
      </c>
      <c r="C46" s="126" t="s">
        <v>174</v>
      </c>
      <c r="D46" s="118">
        <v>13070000000</v>
      </c>
      <c r="E46" s="119">
        <v>12355000000</v>
      </c>
      <c r="F46" s="120">
        <f t="shared" si="7"/>
        <v>5.7871307163091863E-2</v>
      </c>
      <c r="G46" s="119">
        <f t="shared" si="4"/>
        <v>13140961190.428314</v>
      </c>
      <c r="H46" s="119"/>
      <c r="I46" s="121">
        <v>0.51359999999999995</v>
      </c>
      <c r="J46" s="121">
        <f t="shared" si="1"/>
        <v>0.51082655999999993</v>
      </c>
      <c r="K46" s="122">
        <v>65998066</v>
      </c>
      <c r="L46" s="123">
        <f t="shared" si="2"/>
        <v>1307000</v>
      </c>
      <c r="M46" s="123">
        <f t="shared" si="3"/>
        <v>67127520</v>
      </c>
      <c r="N46" s="123">
        <f t="shared" si="5"/>
        <v>116566.33221850613</v>
      </c>
      <c r="O46" s="123">
        <f t="shared" si="6"/>
        <v>598.68468227424751</v>
      </c>
      <c r="P46" s="124"/>
      <c r="Q46" s="125">
        <v>112125</v>
      </c>
    </row>
    <row r="47" spans="1:17" ht="12.75">
      <c r="A47" s="45" t="s">
        <v>60</v>
      </c>
      <c r="B47" s="116">
        <v>126.46</v>
      </c>
      <c r="C47" s="126" t="s">
        <v>180</v>
      </c>
      <c r="D47" s="118">
        <v>1548461254</v>
      </c>
      <c r="E47" s="119">
        <v>1534006546</v>
      </c>
      <c r="F47" s="120">
        <f t="shared" si="7"/>
        <v>9.4228463611784347E-3</v>
      </c>
      <c r="G47" s="119">
        <f t="shared" si="4"/>
        <v>1224467226.0003164</v>
      </c>
      <c r="H47" s="119"/>
      <c r="I47" s="121">
        <v>0.84</v>
      </c>
      <c r="J47" s="121">
        <f t="shared" si="1"/>
        <v>1.0622639999999999</v>
      </c>
      <c r="K47" s="122">
        <v>13025777</v>
      </c>
      <c r="L47" s="123">
        <f t="shared" si="2"/>
        <v>154846.12539999999</v>
      </c>
      <c r="M47" s="123">
        <f t="shared" si="3"/>
        <v>13007074.533599999</v>
      </c>
      <c r="N47" s="123">
        <f t="shared" si="5"/>
        <v>63140.648099820581</v>
      </c>
      <c r="O47" s="123">
        <f t="shared" si="6"/>
        <v>530.38144403849287</v>
      </c>
      <c r="P47" s="124"/>
      <c r="Q47" s="125">
        <v>24524</v>
      </c>
    </row>
    <row r="48" spans="1:17" ht="12.75">
      <c r="A48" s="45" t="s">
        <v>61</v>
      </c>
      <c r="B48" s="116">
        <v>99.32</v>
      </c>
      <c r="C48" s="126" t="s">
        <v>176</v>
      </c>
      <c r="D48" s="118">
        <v>2943189703</v>
      </c>
      <c r="E48" s="119">
        <v>2942283725</v>
      </c>
      <c r="F48" s="120">
        <f t="shared" si="7"/>
        <v>3.0791659971541322E-4</v>
      </c>
      <c r="G48" s="119">
        <f t="shared" si="4"/>
        <v>2963340417.841321</v>
      </c>
      <c r="H48" s="119"/>
      <c r="I48" s="121">
        <v>0.75</v>
      </c>
      <c r="J48" s="121">
        <f t="shared" si="1"/>
        <v>0.7448999999999999</v>
      </c>
      <c r="K48" s="122">
        <v>22073923</v>
      </c>
      <c r="L48" s="123">
        <f t="shared" si="2"/>
        <v>294318.97030000004</v>
      </c>
      <c r="M48" s="123">
        <f t="shared" si="3"/>
        <v>22073922.772500001</v>
      </c>
      <c r="N48" s="123">
        <f t="shared" si="5"/>
        <v>57063.9956375904</v>
      </c>
      <c r="O48" s="123">
        <f t="shared" si="6"/>
        <v>427.979967281928</v>
      </c>
      <c r="P48" s="124"/>
      <c r="Q48" s="125">
        <v>51577</v>
      </c>
    </row>
    <row r="49" spans="1:17" ht="12.75">
      <c r="A49" s="47" t="s">
        <v>62</v>
      </c>
      <c r="B49" s="116">
        <v>103.64</v>
      </c>
      <c r="C49" s="126" t="s">
        <v>173</v>
      </c>
      <c r="D49" s="129">
        <v>1083712574</v>
      </c>
      <c r="E49" s="119">
        <v>1108566800</v>
      </c>
      <c r="F49" s="120">
        <f t="shared" si="7"/>
        <v>-2.2420142836678855E-2</v>
      </c>
      <c r="G49" s="119">
        <f t="shared" si="4"/>
        <v>1045650881.8988807</v>
      </c>
      <c r="H49" s="119"/>
      <c r="I49" s="121">
        <v>0.64</v>
      </c>
      <c r="J49" s="121">
        <f t="shared" si="1"/>
        <v>0.663296</v>
      </c>
      <c r="K49" s="122">
        <v>6291113.5800000001</v>
      </c>
      <c r="L49" s="123">
        <f t="shared" si="2"/>
        <v>108371.2574</v>
      </c>
      <c r="M49" s="123">
        <f t="shared" si="3"/>
        <v>6935760.4736000001</v>
      </c>
      <c r="N49" s="123">
        <f t="shared" si="5"/>
        <v>188931.75976290097</v>
      </c>
      <c r="O49" s="123">
        <f t="shared" si="6"/>
        <v>1209.1632624825663</v>
      </c>
      <c r="P49" s="124"/>
      <c r="Q49" s="125">
        <v>5736</v>
      </c>
    </row>
    <row r="50" spans="1:17" ht="12.75">
      <c r="A50" s="45" t="s">
        <v>63</v>
      </c>
      <c r="B50" s="116">
        <v>98.45</v>
      </c>
      <c r="C50" s="126" t="s">
        <v>174</v>
      </c>
      <c r="D50" s="129">
        <v>21288600000</v>
      </c>
      <c r="E50" s="119">
        <v>20946200000</v>
      </c>
      <c r="F50" s="120">
        <f t="shared" si="7"/>
        <v>1.6346640440748201E-2</v>
      </c>
      <c r="G50" s="119">
        <f t="shared" si="4"/>
        <v>21623768410.360588</v>
      </c>
      <c r="H50" s="119"/>
      <c r="I50" s="121">
        <v>0.52749999999999997</v>
      </c>
      <c r="J50" s="121">
        <f t="shared" si="1"/>
        <v>0.51932374999999997</v>
      </c>
      <c r="K50" s="122">
        <v>110332160</v>
      </c>
      <c r="L50" s="123">
        <f t="shared" si="2"/>
        <v>2128860</v>
      </c>
      <c r="M50" s="123">
        <f t="shared" si="3"/>
        <v>112297365</v>
      </c>
      <c r="N50" s="123">
        <f t="shared" si="5"/>
        <v>125755.23079285942</v>
      </c>
      <c r="O50" s="123">
        <f t="shared" si="6"/>
        <v>663.3588424323334</v>
      </c>
      <c r="P50" s="124"/>
      <c r="Q50" s="125">
        <v>169286</v>
      </c>
    </row>
    <row r="51" spans="1:17" ht="12.75">
      <c r="A51" s="45" t="s">
        <v>64</v>
      </c>
      <c r="B51" s="116">
        <v>140.44999999999999</v>
      </c>
      <c r="C51" s="126" t="s">
        <v>179</v>
      </c>
      <c r="D51" s="129">
        <v>11587417759</v>
      </c>
      <c r="E51" s="119">
        <v>11530147723</v>
      </c>
      <c r="F51" s="120">
        <f t="shared" si="7"/>
        <v>4.9669819828725538E-3</v>
      </c>
      <c r="G51" s="119">
        <f t="shared" si="4"/>
        <v>8250208443.5742264</v>
      </c>
      <c r="H51" s="119"/>
      <c r="I51" s="121">
        <v>0.28000000000000003</v>
      </c>
      <c r="J51" s="121">
        <f t="shared" si="1"/>
        <v>0.39326</v>
      </c>
      <c r="K51" s="122">
        <v>31288348</v>
      </c>
      <c r="L51" s="123">
        <f t="shared" si="2"/>
        <v>1158741.7759</v>
      </c>
      <c r="M51" s="123">
        <f t="shared" si="3"/>
        <v>32444769.725200005</v>
      </c>
      <c r="N51" s="123">
        <f t="shared" si="5"/>
        <v>280784.57301056507</v>
      </c>
      <c r="O51" s="123">
        <f t="shared" si="6"/>
        <v>786.19680442958236</v>
      </c>
      <c r="P51" s="124"/>
      <c r="Q51" s="125">
        <v>41268</v>
      </c>
    </row>
    <row r="52" spans="1:17" ht="12.75">
      <c r="A52" s="45" t="s">
        <v>65</v>
      </c>
      <c r="B52" s="116">
        <v>97.52</v>
      </c>
      <c r="C52" s="126" t="s">
        <v>180</v>
      </c>
      <c r="D52" s="148"/>
      <c r="E52" s="119">
        <v>14496729230</v>
      </c>
      <c r="F52" s="120"/>
      <c r="G52" s="119">
        <f t="shared" si="4"/>
        <v>0</v>
      </c>
      <c r="H52" s="119"/>
      <c r="I52" s="121">
        <v>0.78</v>
      </c>
      <c r="J52" s="121">
        <f t="shared" si="1"/>
        <v>0.760656</v>
      </c>
      <c r="K52" s="139"/>
      <c r="L52" s="123">
        <f t="shared" si="2"/>
        <v>0</v>
      </c>
      <c r="M52" s="123">
        <f t="shared" si="3"/>
        <v>0</v>
      </c>
      <c r="N52" s="123">
        <f t="shared" si="5"/>
        <v>0</v>
      </c>
      <c r="O52" s="123">
        <f t="shared" si="6"/>
        <v>0</v>
      </c>
      <c r="P52" s="124"/>
      <c r="Q52" s="134">
        <v>183313</v>
      </c>
    </row>
    <row r="53" spans="1:17" ht="12.75">
      <c r="A53" s="45" t="s">
        <v>66</v>
      </c>
      <c r="B53" s="116">
        <v>92.87</v>
      </c>
      <c r="C53" s="126" t="s">
        <v>176</v>
      </c>
      <c r="D53" s="129">
        <v>808025622</v>
      </c>
      <c r="E53" s="119">
        <v>753609316</v>
      </c>
      <c r="F53" s="120">
        <f t="shared" ref="F53:F66" si="8">(D53-E53)/ABS(E53)</f>
        <v>7.2207581361693252E-2</v>
      </c>
      <c r="G53" s="119">
        <f t="shared" si="4"/>
        <v>870060969.0965867</v>
      </c>
      <c r="H53" s="119"/>
      <c r="I53" s="121">
        <v>0.79</v>
      </c>
      <c r="J53" s="121">
        <f t="shared" si="1"/>
        <v>0.73367300000000002</v>
      </c>
      <c r="K53" s="122">
        <v>6067281</v>
      </c>
      <c r="L53" s="123">
        <f t="shared" si="2"/>
        <v>80802.5622</v>
      </c>
      <c r="M53" s="123">
        <f t="shared" si="3"/>
        <v>6383402.4138000002</v>
      </c>
      <c r="N53" s="123">
        <f t="shared" si="5"/>
        <v>76991.483754168657</v>
      </c>
      <c r="O53" s="123">
        <f t="shared" si="6"/>
        <v>608.23272165793242</v>
      </c>
      <c r="P53" s="124"/>
      <c r="Q53" s="134">
        <v>10495</v>
      </c>
    </row>
    <row r="54" spans="1:17" ht="12.75">
      <c r="A54" s="45" t="s">
        <v>67</v>
      </c>
      <c r="B54" s="116">
        <v>99.02</v>
      </c>
      <c r="C54" s="126" t="s">
        <v>178</v>
      </c>
      <c r="D54" s="129">
        <v>4977143900</v>
      </c>
      <c r="E54" s="119">
        <v>4533611800</v>
      </c>
      <c r="F54" s="120">
        <f t="shared" si="8"/>
        <v>9.7831953763663659E-2</v>
      </c>
      <c r="G54" s="119">
        <f t="shared" si="4"/>
        <v>5026402645.9301147</v>
      </c>
      <c r="H54" s="119"/>
      <c r="I54" s="121">
        <v>0.79500000000000004</v>
      </c>
      <c r="J54" s="121">
        <f t="shared" si="1"/>
        <v>0.78720900000000005</v>
      </c>
      <c r="K54" s="122">
        <v>38725583</v>
      </c>
      <c r="L54" s="123">
        <f t="shared" si="2"/>
        <v>497714.39</v>
      </c>
      <c r="M54" s="123">
        <f t="shared" si="3"/>
        <v>39568294.005000003</v>
      </c>
      <c r="N54" s="123">
        <f t="shared" si="5"/>
        <v>84039.306699986497</v>
      </c>
      <c r="O54" s="123">
        <f t="shared" si="6"/>
        <v>668.1124882648927</v>
      </c>
      <c r="P54" s="124"/>
      <c r="Q54" s="125">
        <v>59224</v>
      </c>
    </row>
    <row r="55" spans="1:17" ht="12.75">
      <c r="A55" s="45" t="s">
        <v>68</v>
      </c>
      <c r="B55" s="116">
        <v>104.2</v>
      </c>
      <c r="C55" s="126" t="s">
        <v>173</v>
      </c>
      <c r="D55" s="129">
        <v>4121000000</v>
      </c>
      <c r="E55" s="119">
        <v>4052500000</v>
      </c>
      <c r="F55" s="120">
        <f t="shared" si="8"/>
        <v>1.690314620604565E-2</v>
      </c>
      <c r="G55" s="119">
        <f t="shared" si="4"/>
        <v>3954894433.7811904</v>
      </c>
      <c r="H55" s="119"/>
      <c r="I55" s="121">
        <v>0.83499999999999996</v>
      </c>
      <c r="J55" s="121">
        <f t="shared" si="1"/>
        <v>0.87007000000000001</v>
      </c>
      <c r="K55" s="122">
        <v>33030438</v>
      </c>
      <c r="L55" s="123">
        <f t="shared" si="2"/>
        <v>412100</v>
      </c>
      <c r="M55" s="123">
        <f t="shared" si="3"/>
        <v>34410350</v>
      </c>
      <c r="N55" s="123">
        <f t="shared" si="5"/>
        <v>70112.458955033435</v>
      </c>
      <c r="O55" s="123">
        <f t="shared" si="6"/>
        <v>585.43903227452915</v>
      </c>
      <c r="P55" s="124"/>
      <c r="Q55" s="125">
        <v>58777</v>
      </c>
    </row>
    <row r="56" spans="1:17" ht="12.75">
      <c r="A56" s="45" t="s">
        <v>69</v>
      </c>
      <c r="B56" s="116">
        <v>97.4</v>
      </c>
      <c r="C56" s="126" t="s">
        <v>174</v>
      </c>
      <c r="D56" s="118">
        <v>7725445810</v>
      </c>
      <c r="E56" s="130">
        <v>8399366263</v>
      </c>
      <c r="F56" s="120">
        <f t="shared" si="8"/>
        <v>-8.0234678652922081E-2</v>
      </c>
      <c r="G56" s="119">
        <f t="shared" si="4"/>
        <v>7931669209.4455853</v>
      </c>
      <c r="H56" s="119"/>
      <c r="I56" s="121">
        <v>0.61099999999999999</v>
      </c>
      <c r="J56" s="121">
        <f t="shared" si="1"/>
        <v>0.59511400000000003</v>
      </c>
      <c r="K56" s="122">
        <v>49816817</v>
      </c>
      <c r="L56" s="123">
        <f t="shared" si="2"/>
        <v>772544.58100000001</v>
      </c>
      <c r="M56" s="123">
        <f t="shared" si="3"/>
        <v>47202473.899099998</v>
      </c>
      <c r="N56" s="123">
        <f t="shared" si="5"/>
        <v>95596.572457401649</v>
      </c>
      <c r="O56" s="123">
        <f t="shared" si="6"/>
        <v>584.09505771472413</v>
      </c>
      <c r="P56" s="124"/>
      <c r="Q56" s="134">
        <v>80813</v>
      </c>
    </row>
    <row r="57" spans="1:17" ht="12.75">
      <c r="A57" s="45" t="s">
        <v>70</v>
      </c>
      <c r="B57" s="116">
        <v>99.93</v>
      </c>
      <c r="C57" s="126" t="s">
        <v>174</v>
      </c>
      <c r="D57" s="118">
        <v>7668426710</v>
      </c>
      <c r="E57" s="119">
        <v>9360000000</v>
      </c>
      <c r="F57" s="120">
        <f t="shared" si="8"/>
        <v>-0.18072364209401709</v>
      </c>
      <c r="G57" s="119">
        <f t="shared" si="4"/>
        <v>7673798368.8582001</v>
      </c>
      <c r="H57" s="119"/>
      <c r="I57" s="121">
        <v>0.34899999999999998</v>
      </c>
      <c r="J57" s="121">
        <f t="shared" si="1"/>
        <v>0.34875570000000006</v>
      </c>
      <c r="K57" s="122">
        <v>26023763</v>
      </c>
      <c r="L57" s="123">
        <f t="shared" si="2"/>
        <v>766842.67099999997</v>
      </c>
      <c r="M57" s="123">
        <f t="shared" si="3"/>
        <v>26762809.217899997</v>
      </c>
      <c r="N57" s="123">
        <f t="shared" si="5"/>
        <v>220009.37340410272</v>
      </c>
      <c r="O57" s="123">
        <f t="shared" si="6"/>
        <v>767.83271318031836</v>
      </c>
      <c r="P57" s="124"/>
      <c r="Q57" s="134">
        <v>34855</v>
      </c>
    </row>
    <row r="58" spans="1:17" ht="12.75">
      <c r="A58" s="45" t="s">
        <v>71</v>
      </c>
      <c r="B58" s="116">
        <v>89.97</v>
      </c>
      <c r="C58" s="126" t="s">
        <v>177</v>
      </c>
      <c r="D58" s="129">
        <v>2089371035</v>
      </c>
      <c r="E58" s="130">
        <v>2069919843</v>
      </c>
      <c r="F58" s="120">
        <f t="shared" si="8"/>
        <v>9.3970749958166375E-3</v>
      </c>
      <c r="G58" s="119">
        <f t="shared" si="4"/>
        <v>2322297471.3793488</v>
      </c>
      <c r="H58" s="119"/>
      <c r="I58" s="131">
        <v>0.52</v>
      </c>
      <c r="J58" s="121">
        <f t="shared" si="1"/>
        <v>0.46784399999999998</v>
      </c>
      <c r="K58" s="132">
        <v>10251684</v>
      </c>
      <c r="L58" s="123">
        <f t="shared" si="2"/>
        <v>208937.10350000003</v>
      </c>
      <c r="M58" s="123">
        <f t="shared" si="3"/>
        <v>10864729.382000001</v>
      </c>
      <c r="N58" s="123">
        <f t="shared" si="5"/>
        <v>96160.301684462451</v>
      </c>
      <c r="O58" s="123">
        <f t="shared" si="6"/>
        <v>500.03356875920474</v>
      </c>
      <c r="P58" s="124"/>
      <c r="Q58" s="134">
        <v>21728</v>
      </c>
    </row>
    <row r="59" spans="1:17" ht="12.75">
      <c r="A59" s="45" t="s">
        <v>72</v>
      </c>
      <c r="B59" s="116">
        <v>108.2</v>
      </c>
      <c r="C59" s="126" t="s">
        <v>173</v>
      </c>
      <c r="D59" s="118">
        <v>1916525007</v>
      </c>
      <c r="E59" s="119">
        <v>1892999267</v>
      </c>
      <c r="F59" s="120">
        <f t="shared" si="8"/>
        <v>1.2427759698651801E-2</v>
      </c>
      <c r="G59" s="119">
        <f t="shared" si="4"/>
        <v>1771280043.4380777</v>
      </c>
      <c r="H59" s="119"/>
      <c r="I59" s="121">
        <v>0.73499999999999999</v>
      </c>
      <c r="J59" s="121">
        <f t="shared" si="1"/>
        <v>0.79527000000000003</v>
      </c>
      <c r="K59" s="122">
        <v>18335219</v>
      </c>
      <c r="L59" s="123">
        <f t="shared" si="2"/>
        <v>191652.5007</v>
      </c>
      <c r="M59" s="123">
        <f t="shared" si="3"/>
        <v>14086458.801449999</v>
      </c>
      <c r="N59" s="123">
        <f t="shared" si="5"/>
        <v>81198.364911240104</v>
      </c>
      <c r="O59" s="123">
        <f t="shared" si="6"/>
        <v>596.80798209761463</v>
      </c>
      <c r="P59" s="124"/>
      <c r="Q59" s="125">
        <v>23603</v>
      </c>
    </row>
    <row r="60" spans="1:17" ht="12.75">
      <c r="A60" s="45" t="s">
        <v>73</v>
      </c>
      <c r="B60" s="116">
        <v>97.56</v>
      </c>
      <c r="C60" s="126" t="s">
        <v>180</v>
      </c>
      <c r="D60" s="118">
        <v>3582854944</v>
      </c>
      <c r="E60" s="119">
        <v>3509996116</v>
      </c>
      <c r="F60" s="120">
        <f t="shared" si="8"/>
        <v>2.0757523823995025E-2</v>
      </c>
      <c r="G60" s="119">
        <f t="shared" si="4"/>
        <v>3672463042.230422</v>
      </c>
      <c r="H60" s="119"/>
      <c r="I60" s="121">
        <v>0.55000000000000004</v>
      </c>
      <c r="J60" s="121">
        <f t="shared" si="1"/>
        <v>0.53658000000000006</v>
      </c>
      <c r="K60" s="122">
        <v>19304410</v>
      </c>
      <c r="L60" s="123">
        <f t="shared" si="2"/>
        <v>358285.49439999997</v>
      </c>
      <c r="M60" s="123">
        <f t="shared" si="3"/>
        <v>19705702.192000002</v>
      </c>
      <c r="N60" s="123">
        <f t="shared" si="5"/>
        <v>78952.290524460113</v>
      </c>
      <c r="O60" s="123">
        <f t="shared" si="6"/>
        <v>434.23759788453066</v>
      </c>
      <c r="P60" s="124"/>
      <c r="Q60" s="125">
        <v>45380</v>
      </c>
    </row>
    <row r="61" spans="1:17" ht="12.75">
      <c r="A61" s="45" t="s">
        <v>74</v>
      </c>
      <c r="B61" s="116">
        <v>89.8</v>
      </c>
      <c r="C61" s="126" t="s">
        <v>180</v>
      </c>
      <c r="D61" s="118">
        <v>119523000000</v>
      </c>
      <c r="E61" s="119">
        <v>117985000000</v>
      </c>
      <c r="F61" s="120">
        <f t="shared" si="8"/>
        <v>1.3035555367207696E-2</v>
      </c>
      <c r="G61" s="119">
        <f t="shared" si="4"/>
        <v>133099109131.40311</v>
      </c>
      <c r="H61" s="119"/>
      <c r="I61" s="121">
        <v>0.81569999999999998</v>
      </c>
      <c r="J61" s="121">
        <f t="shared" si="1"/>
        <v>0.7324986</v>
      </c>
      <c r="K61" s="122">
        <v>956425078</v>
      </c>
      <c r="L61" s="123">
        <f t="shared" si="2"/>
        <v>11952300</v>
      </c>
      <c r="M61" s="123">
        <f t="shared" si="3"/>
        <v>974949111</v>
      </c>
      <c r="N61" s="123">
        <f t="shared" si="5"/>
        <v>115745.52891822481</v>
      </c>
      <c r="O61" s="123">
        <f t="shared" si="6"/>
        <v>944.13627938595982</v>
      </c>
      <c r="P61" s="124"/>
      <c r="Q61" s="125">
        <v>1032636</v>
      </c>
    </row>
    <row r="62" spans="1:17" ht="12.75">
      <c r="A62" s="45" t="s">
        <v>75</v>
      </c>
      <c r="B62" s="116">
        <v>100</v>
      </c>
      <c r="C62" s="126" t="s">
        <v>176</v>
      </c>
      <c r="D62" s="118">
        <v>1620662264</v>
      </c>
      <c r="E62" s="119">
        <v>1746786415</v>
      </c>
      <c r="F62" s="120">
        <f t="shared" si="8"/>
        <v>-7.2203533252232208E-2</v>
      </c>
      <c r="G62" s="119">
        <f t="shared" si="4"/>
        <v>1620662264</v>
      </c>
      <c r="H62" s="119"/>
      <c r="I62" s="121">
        <v>0.53</v>
      </c>
      <c r="J62" s="121">
        <f t="shared" si="1"/>
        <v>0.53</v>
      </c>
      <c r="K62" s="122">
        <v>8589510</v>
      </c>
      <c r="L62" s="123">
        <f t="shared" si="2"/>
        <v>162066.22640000001</v>
      </c>
      <c r="M62" s="123">
        <f t="shared" si="3"/>
        <v>8589509.9992000014</v>
      </c>
      <c r="N62" s="123">
        <f t="shared" si="5"/>
        <v>102366.23698837798</v>
      </c>
      <c r="O62" s="123">
        <f t="shared" si="6"/>
        <v>542.54105603840333</v>
      </c>
      <c r="P62" s="124"/>
      <c r="Q62" s="134">
        <v>15832</v>
      </c>
    </row>
    <row r="63" spans="1:17" ht="12.75">
      <c r="A63" s="45" t="s">
        <v>76</v>
      </c>
      <c r="B63" s="116">
        <v>96.88</v>
      </c>
      <c r="C63" s="126" t="s">
        <v>177</v>
      </c>
      <c r="D63" s="118">
        <v>2936980331</v>
      </c>
      <c r="E63" s="119">
        <v>2928983884</v>
      </c>
      <c r="F63" s="120">
        <f t="shared" si="8"/>
        <v>2.7301095931875057E-3</v>
      </c>
      <c r="G63" s="119">
        <f t="shared" si="4"/>
        <v>3031565164.1205616</v>
      </c>
      <c r="H63" s="119"/>
      <c r="I63" s="121">
        <v>0.62</v>
      </c>
      <c r="J63" s="121">
        <f t="shared" si="1"/>
        <v>0.60065599999999997</v>
      </c>
      <c r="K63" s="122">
        <v>17679444</v>
      </c>
      <c r="L63" s="123">
        <f t="shared" si="2"/>
        <v>293698.0331</v>
      </c>
      <c r="M63" s="123">
        <f t="shared" si="3"/>
        <v>18209278.052200001</v>
      </c>
      <c r="N63" s="123">
        <f t="shared" si="5"/>
        <v>105498.772621143</v>
      </c>
      <c r="O63" s="123">
        <f t="shared" si="6"/>
        <v>654.09239025108661</v>
      </c>
      <c r="P63" s="124"/>
      <c r="Q63" s="125">
        <v>27839</v>
      </c>
    </row>
    <row r="64" spans="1:17" ht="12.75">
      <c r="A64" s="45" t="s">
        <v>77</v>
      </c>
      <c r="B64" s="116">
        <v>99.76</v>
      </c>
      <c r="C64" s="126" t="s">
        <v>174</v>
      </c>
      <c r="D64" s="118">
        <v>12006812423</v>
      </c>
      <c r="E64" s="119">
        <v>12325600000</v>
      </c>
      <c r="F64" s="120">
        <f t="shared" si="8"/>
        <v>-2.5863858716817033E-2</v>
      </c>
      <c r="G64" s="119">
        <f t="shared" si="4"/>
        <v>12035698098.436247</v>
      </c>
      <c r="H64" s="119"/>
      <c r="I64" s="121">
        <v>0.46500000000000002</v>
      </c>
      <c r="J64" s="121">
        <f t="shared" si="1"/>
        <v>0.46388400000000002</v>
      </c>
      <c r="K64" s="122">
        <v>55023789</v>
      </c>
      <c r="L64" s="123">
        <f t="shared" si="2"/>
        <v>1200681.2423</v>
      </c>
      <c r="M64" s="123">
        <f t="shared" si="3"/>
        <v>55831677.766950004</v>
      </c>
      <c r="N64" s="123">
        <f t="shared" si="5"/>
        <v>127433.79773933347</v>
      </c>
      <c r="O64" s="123">
        <f t="shared" si="6"/>
        <v>592.56715948790065</v>
      </c>
      <c r="P64" s="124"/>
      <c r="Q64" s="125">
        <v>94220</v>
      </c>
    </row>
    <row r="65" spans="1:17" ht="12.75">
      <c r="A65" s="45" t="s">
        <v>78</v>
      </c>
      <c r="B65" s="116">
        <v>101.83</v>
      </c>
      <c r="C65" s="126" t="s">
        <v>173</v>
      </c>
      <c r="D65" s="118">
        <v>7103000000</v>
      </c>
      <c r="E65" s="119">
        <v>7000000000</v>
      </c>
      <c r="F65" s="120">
        <f t="shared" si="8"/>
        <v>1.4714285714285714E-2</v>
      </c>
      <c r="G65" s="119">
        <f t="shared" si="4"/>
        <v>6975351075.3216152</v>
      </c>
      <c r="H65" s="119"/>
      <c r="I65" s="121">
        <v>0.67</v>
      </c>
      <c r="J65" s="121">
        <f t="shared" si="1"/>
        <v>0.68226100000000001</v>
      </c>
      <c r="K65" s="122">
        <v>46295000</v>
      </c>
      <c r="L65" s="123">
        <f t="shared" si="2"/>
        <v>710300</v>
      </c>
      <c r="M65" s="123">
        <f t="shared" si="3"/>
        <v>47590100</v>
      </c>
      <c r="N65" s="123">
        <f t="shared" si="5"/>
        <v>75293.095041234716</v>
      </c>
      <c r="O65" s="123">
        <f t="shared" si="6"/>
        <v>504.46373677627253</v>
      </c>
      <c r="P65" s="124"/>
      <c r="Q65" s="125">
        <v>94338</v>
      </c>
    </row>
    <row r="66" spans="1:17" ht="12.75">
      <c r="A66" s="45" t="s">
        <v>79</v>
      </c>
      <c r="B66" s="116">
        <v>93.15</v>
      </c>
      <c r="C66" s="126" t="s">
        <v>177</v>
      </c>
      <c r="D66" s="118">
        <v>30187418000</v>
      </c>
      <c r="E66" s="119">
        <v>29469476000</v>
      </c>
      <c r="F66" s="120">
        <f t="shared" si="8"/>
        <v>2.4362224832229797E-2</v>
      </c>
      <c r="G66" s="119">
        <f t="shared" si="4"/>
        <v>32407319377.348362</v>
      </c>
      <c r="H66" s="119"/>
      <c r="I66" s="121">
        <v>0.57399999999999995</v>
      </c>
      <c r="J66" s="121">
        <f t="shared" si="1"/>
        <v>0.53468099999999996</v>
      </c>
      <c r="K66" s="122">
        <v>172375642</v>
      </c>
      <c r="L66" s="123">
        <f t="shared" si="2"/>
        <v>3018741.8000000003</v>
      </c>
      <c r="M66" s="123">
        <f t="shared" si="3"/>
        <v>173275779.31999999</v>
      </c>
      <c r="N66" s="123">
        <f t="shared" si="5"/>
        <v>137154.44029477777</v>
      </c>
      <c r="O66" s="123">
        <f t="shared" si="6"/>
        <v>787.26648729202441</v>
      </c>
      <c r="P66" s="124"/>
      <c r="Q66" s="125">
        <v>220098</v>
      </c>
    </row>
    <row r="67" spans="1:17" ht="12.75">
      <c r="A67" s="45" t="s">
        <v>80</v>
      </c>
      <c r="B67" s="116">
        <v>99.06</v>
      </c>
      <c r="C67" s="126" t="s">
        <v>174</v>
      </c>
      <c r="D67" s="138"/>
      <c r="E67" s="119">
        <v>1896147994</v>
      </c>
      <c r="F67" s="120"/>
      <c r="G67" s="119">
        <f t="shared" ref="G67:G101" si="9">(D67/B67)*100</f>
        <v>0</v>
      </c>
      <c r="H67" s="119"/>
      <c r="I67" s="121">
        <v>0.92</v>
      </c>
      <c r="J67" s="121">
        <f t="shared" si="1"/>
        <v>0.91135200000000016</v>
      </c>
      <c r="K67" s="139"/>
      <c r="L67" s="123">
        <f t="shared" si="2"/>
        <v>0</v>
      </c>
      <c r="M67" s="123">
        <f t="shared" si="3"/>
        <v>0</v>
      </c>
      <c r="N67" s="123">
        <f t="shared" ref="N67:N101" si="10">(D67/ Q67)</f>
        <v>0</v>
      </c>
      <c r="O67" s="123">
        <f t="shared" ref="O67:O101" si="11">(M67/ Q67)</f>
        <v>0</v>
      </c>
      <c r="P67" s="124"/>
      <c r="Q67" s="134">
        <v>21065</v>
      </c>
    </row>
    <row r="68" spans="1:17" ht="12.75">
      <c r="A68" s="45" t="s">
        <v>81</v>
      </c>
      <c r="B68" s="116">
        <v>100</v>
      </c>
      <c r="C68" s="126" t="s">
        <v>176</v>
      </c>
      <c r="D68" s="118">
        <v>13459659259</v>
      </c>
      <c r="E68" s="119">
        <v>13384390300</v>
      </c>
      <c r="F68" s="120">
        <f t="shared" ref="F68:F101" si="12">(D68-E68)/ABS(E68)</f>
        <v>5.6236374846301363E-3</v>
      </c>
      <c r="G68" s="119">
        <f t="shared" si="9"/>
        <v>13459659259</v>
      </c>
      <c r="H68" s="119"/>
      <c r="I68" s="121">
        <v>0.67500000000000004</v>
      </c>
      <c r="J68" s="121">
        <f t="shared" si="1"/>
        <v>0.67500000000000004</v>
      </c>
      <c r="K68" s="122">
        <v>88372421</v>
      </c>
      <c r="L68" s="123">
        <f t="shared" si="2"/>
        <v>1345965.9259000001</v>
      </c>
      <c r="M68" s="123">
        <f t="shared" si="3"/>
        <v>90852699.998250008</v>
      </c>
      <c r="N68" s="123">
        <f t="shared" si="10"/>
        <v>69156.887650610151</v>
      </c>
      <c r="O68" s="123">
        <f t="shared" si="11"/>
        <v>466.80899164161855</v>
      </c>
      <c r="P68" s="124"/>
      <c r="Q68" s="125">
        <v>194625</v>
      </c>
    </row>
    <row r="69" spans="1:17" ht="12.75">
      <c r="A69" s="45" t="s">
        <v>82</v>
      </c>
      <c r="B69" s="116">
        <v>97.9</v>
      </c>
      <c r="C69" s="126" t="s">
        <v>173</v>
      </c>
      <c r="D69" s="118">
        <v>16808658012</v>
      </c>
      <c r="E69" s="119">
        <v>16631812659</v>
      </c>
      <c r="F69" s="120">
        <f t="shared" si="12"/>
        <v>1.0632957250411511E-2</v>
      </c>
      <c r="G69" s="119">
        <f t="shared" si="9"/>
        <v>17169211452.502552</v>
      </c>
      <c r="H69" s="119"/>
      <c r="I69" s="121">
        <v>0.878</v>
      </c>
      <c r="J69" s="121">
        <f t="shared" si="1"/>
        <v>0.85956200000000005</v>
      </c>
      <c r="K69" s="122">
        <v>147551332</v>
      </c>
      <c r="L69" s="123">
        <f t="shared" si="2"/>
        <v>1680865.8012000001</v>
      </c>
      <c r="M69" s="123">
        <f t="shared" si="3"/>
        <v>147580017.34536001</v>
      </c>
      <c r="N69" s="123">
        <f t="shared" si="10"/>
        <v>118708.56529845476</v>
      </c>
      <c r="O69" s="123">
        <f t="shared" si="11"/>
        <v>1042.261203320433</v>
      </c>
      <c r="P69" s="124"/>
      <c r="Q69" s="134">
        <v>141596</v>
      </c>
    </row>
    <row r="70" spans="1:17" ht="12.75">
      <c r="A70" s="45" t="s">
        <v>83</v>
      </c>
      <c r="B70" s="116">
        <v>92.87</v>
      </c>
      <c r="C70" s="126" t="s">
        <v>177</v>
      </c>
      <c r="D70" s="118">
        <v>1480000000</v>
      </c>
      <c r="E70" s="119">
        <v>1480000000</v>
      </c>
      <c r="F70" s="120">
        <f t="shared" si="12"/>
        <v>0</v>
      </c>
      <c r="G70" s="119">
        <f t="shared" si="9"/>
        <v>1593625498.0079679</v>
      </c>
      <c r="H70" s="119"/>
      <c r="I70" s="121">
        <v>0.625</v>
      </c>
      <c r="J70" s="121">
        <f t="shared" si="1"/>
        <v>0.58043750000000005</v>
      </c>
      <c r="K70" s="122">
        <v>9953175</v>
      </c>
      <c r="L70" s="123">
        <f t="shared" si="2"/>
        <v>148000</v>
      </c>
      <c r="M70" s="123">
        <f t="shared" si="3"/>
        <v>9250000</v>
      </c>
      <c r="N70" s="123">
        <f t="shared" si="10"/>
        <v>112479.10016719866</v>
      </c>
      <c r="O70" s="123">
        <f t="shared" si="11"/>
        <v>702.99437604499167</v>
      </c>
      <c r="P70" s="124"/>
      <c r="Q70" s="125">
        <v>13158</v>
      </c>
    </row>
    <row r="71" spans="1:17" ht="12.75">
      <c r="A71" s="45" t="s">
        <v>84</v>
      </c>
      <c r="B71" s="116">
        <v>103.9</v>
      </c>
      <c r="C71" s="126" t="s">
        <v>176</v>
      </c>
      <c r="D71" s="118">
        <v>2971698955</v>
      </c>
      <c r="E71" s="119">
        <v>2954200160</v>
      </c>
      <c r="F71" s="120">
        <f t="shared" si="12"/>
        <v>5.9233613337831515E-3</v>
      </c>
      <c r="G71" s="119">
        <f t="shared" si="9"/>
        <v>2860152988.4504328</v>
      </c>
      <c r="H71" s="119"/>
      <c r="I71" s="121">
        <v>0.76</v>
      </c>
      <c r="J71" s="121">
        <f t="shared" si="1"/>
        <v>0.78964000000000001</v>
      </c>
      <c r="K71" s="122">
        <v>21735000</v>
      </c>
      <c r="L71" s="123">
        <f t="shared" si="2"/>
        <v>297169.89550000004</v>
      </c>
      <c r="M71" s="123">
        <f t="shared" si="3"/>
        <v>22584912.058000002</v>
      </c>
      <c r="N71" s="123">
        <f t="shared" si="10"/>
        <v>74497.341564301823</v>
      </c>
      <c r="O71" s="123">
        <f t="shared" si="11"/>
        <v>566.179795888694</v>
      </c>
      <c r="P71" s="124"/>
      <c r="Q71" s="125">
        <v>39890</v>
      </c>
    </row>
    <row r="72" spans="1:17" ht="12.75">
      <c r="A72" s="45" t="s">
        <v>85</v>
      </c>
      <c r="B72" s="116">
        <v>99.6</v>
      </c>
      <c r="C72" s="126" t="s">
        <v>180</v>
      </c>
      <c r="D72" s="118">
        <v>6147617534</v>
      </c>
      <c r="E72" s="119">
        <v>6462510407</v>
      </c>
      <c r="F72" s="120">
        <f t="shared" si="12"/>
        <v>-4.8726091436373915E-2</v>
      </c>
      <c r="G72" s="119">
        <f t="shared" si="9"/>
        <v>6172306761.0441771</v>
      </c>
      <c r="H72" s="119"/>
      <c r="I72" s="121">
        <v>0.68500000000000005</v>
      </c>
      <c r="J72" s="121">
        <f t="shared" si="1"/>
        <v>0.68225999999999998</v>
      </c>
      <c r="K72" s="122">
        <v>41306856</v>
      </c>
      <c r="L72" s="123">
        <f t="shared" si="2"/>
        <v>614761.75340000005</v>
      </c>
      <c r="M72" s="123">
        <f t="shared" si="3"/>
        <v>42111180.107900009</v>
      </c>
      <c r="N72" s="123">
        <f t="shared" si="10"/>
        <v>106535.26616411057</v>
      </c>
      <c r="O72" s="123">
        <f t="shared" si="11"/>
        <v>729.76657322415747</v>
      </c>
      <c r="P72" s="124"/>
      <c r="Q72" s="134">
        <v>57705</v>
      </c>
    </row>
    <row r="73" spans="1:17" ht="12.75">
      <c r="A73" s="45" t="s">
        <v>151</v>
      </c>
      <c r="B73" s="116">
        <v>131.68</v>
      </c>
      <c r="C73" s="126" t="s">
        <v>179</v>
      </c>
      <c r="D73" s="118">
        <v>1773318965</v>
      </c>
      <c r="E73" s="119">
        <v>1759285587</v>
      </c>
      <c r="F73" s="120">
        <f t="shared" si="12"/>
        <v>7.9767481207700022E-3</v>
      </c>
      <c r="G73" s="119">
        <f t="shared" si="9"/>
        <v>1346688156.8955042</v>
      </c>
      <c r="H73" s="119"/>
      <c r="I73" s="121">
        <v>0.44</v>
      </c>
      <c r="J73" s="121">
        <f t="shared" si="1"/>
        <v>0.57939200000000002</v>
      </c>
      <c r="K73" s="122">
        <v>7225500</v>
      </c>
      <c r="L73" s="123">
        <f t="shared" si="2"/>
        <v>177331.8965</v>
      </c>
      <c r="M73" s="123">
        <f t="shared" si="3"/>
        <v>7802603.4459999995</v>
      </c>
      <c r="N73" s="123">
        <f t="shared" si="10"/>
        <v>130930.22482279976</v>
      </c>
      <c r="O73" s="123">
        <f t="shared" si="11"/>
        <v>576.09298922031894</v>
      </c>
      <c r="P73" s="124"/>
      <c r="Q73" s="125">
        <v>13544</v>
      </c>
    </row>
    <row r="74" spans="1:17" ht="12.75">
      <c r="A74" s="45" t="s">
        <v>86</v>
      </c>
      <c r="B74" s="116">
        <v>105.18</v>
      </c>
      <c r="C74" s="126" t="s">
        <v>178</v>
      </c>
      <c r="D74" s="118">
        <v>4040000000</v>
      </c>
      <c r="E74" s="119">
        <v>3960000000</v>
      </c>
      <c r="F74" s="120">
        <f t="shared" si="12"/>
        <v>2.0202020202020204E-2</v>
      </c>
      <c r="G74" s="119">
        <f t="shared" si="9"/>
        <v>3841034417.1895795</v>
      </c>
      <c r="H74" s="119"/>
      <c r="I74" s="121">
        <v>0.7</v>
      </c>
      <c r="J74" s="121">
        <f t="shared" si="1"/>
        <v>0.73626000000000003</v>
      </c>
      <c r="K74" s="122">
        <v>30362950</v>
      </c>
      <c r="L74" s="123">
        <f t="shared" si="2"/>
        <v>404000</v>
      </c>
      <c r="M74" s="123">
        <f t="shared" si="3"/>
        <v>28280000</v>
      </c>
      <c r="N74" s="123">
        <f t="shared" si="10"/>
        <v>102728.40542121189</v>
      </c>
      <c r="O74" s="123">
        <f t="shared" si="11"/>
        <v>719.09883794848326</v>
      </c>
      <c r="P74" s="124"/>
      <c r="Q74" s="125">
        <v>39327</v>
      </c>
    </row>
    <row r="75" spans="1:17" ht="12.75">
      <c r="A75" s="45" t="s">
        <v>87</v>
      </c>
      <c r="B75" s="116">
        <v>99.28</v>
      </c>
      <c r="C75" s="126" t="s">
        <v>177</v>
      </c>
      <c r="D75" s="118">
        <v>11923194855</v>
      </c>
      <c r="E75" s="119">
        <v>11722394714</v>
      </c>
      <c r="F75" s="120">
        <f t="shared" si="12"/>
        <v>1.7129617787070874E-2</v>
      </c>
      <c r="G75" s="119">
        <f t="shared" si="9"/>
        <v>12009664438.960514</v>
      </c>
      <c r="H75" s="119"/>
      <c r="I75" s="121">
        <v>0.68</v>
      </c>
      <c r="J75" s="121">
        <f t="shared" si="1"/>
        <v>0.67510400000000004</v>
      </c>
      <c r="K75" s="122">
        <v>79328282</v>
      </c>
      <c r="L75" s="123">
        <f t="shared" si="2"/>
        <v>1192319.4855</v>
      </c>
      <c r="M75" s="123">
        <f t="shared" si="3"/>
        <v>81077725.013999999</v>
      </c>
      <c r="N75" s="123">
        <f t="shared" si="10"/>
        <v>67986.080586393888</v>
      </c>
      <c r="O75" s="123">
        <f t="shared" si="11"/>
        <v>462.3053479874784</v>
      </c>
      <c r="P75" s="124"/>
      <c r="Q75" s="125">
        <v>175377</v>
      </c>
    </row>
    <row r="76" spans="1:17" ht="12.75">
      <c r="A76" s="45" t="s">
        <v>88</v>
      </c>
      <c r="B76" s="116">
        <v>101.49</v>
      </c>
      <c r="C76" s="126" t="s">
        <v>173</v>
      </c>
      <c r="D76" s="118">
        <v>2782525625</v>
      </c>
      <c r="E76" s="119">
        <v>2746625172</v>
      </c>
      <c r="F76" s="120">
        <f t="shared" si="12"/>
        <v>1.3070750740210576E-2</v>
      </c>
      <c r="G76" s="119">
        <f t="shared" si="9"/>
        <v>2741674672.3815155</v>
      </c>
      <c r="H76" s="119"/>
      <c r="I76" s="121">
        <v>0.51749999999999996</v>
      </c>
      <c r="J76" s="121">
        <f t="shared" si="1"/>
        <v>0.52521074999999995</v>
      </c>
      <c r="K76" s="122">
        <v>14043472</v>
      </c>
      <c r="L76" s="123">
        <f t="shared" si="2"/>
        <v>278252.5625</v>
      </c>
      <c r="M76" s="123">
        <f t="shared" si="3"/>
        <v>14399570.109374998</v>
      </c>
      <c r="N76" s="123">
        <f t="shared" si="10"/>
        <v>133313.79958796475</v>
      </c>
      <c r="O76" s="123">
        <f t="shared" si="11"/>
        <v>689.8989128677174</v>
      </c>
      <c r="P76" s="124"/>
      <c r="Q76" s="125">
        <v>20872</v>
      </c>
    </row>
    <row r="77" spans="1:17" ht="12.75">
      <c r="A77" s="45" t="s">
        <v>89</v>
      </c>
      <c r="B77" s="116">
        <v>95.81</v>
      </c>
      <c r="C77" s="126" t="s">
        <v>176</v>
      </c>
      <c r="D77" s="118">
        <v>10324000000</v>
      </c>
      <c r="E77" s="119">
        <v>10060000000</v>
      </c>
      <c r="F77" s="120">
        <f t="shared" si="12"/>
        <v>2.6242544731610338E-2</v>
      </c>
      <c r="G77" s="119">
        <f t="shared" si="9"/>
        <v>10775493163.552866</v>
      </c>
      <c r="H77" s="119"/>
      <c r="I77" s="121">
        <v>0.65500000000000003</v>
      </c>
      <c r="J77" s="121">
        <f t="shared" si="1"/>
        <v>0.62755550000000004</v>
      </c>
      <c r="K77" s="122">
        <v>66607867</v>
      </c>
      <c r="L77" s="123">
        <f t="shared" si="2"/>
        <v>1032400</v>
      </c>
      <c r="M77" s="123">
        <f t="shared" si="3"/>
        <v>67622200</v>
      </c>
      <c r="N77" s="123">
        <f t="shared" si="10"/>
        <v>71861.122325393619</v>
      </c>
      <c r="O77" s="123">
        <f t="shared" si="11"/>
        <v>470.69035123132824</v>
      </c>
      <c r="P77" s="124"/>
      <c r="Q77" s="125">
        <v>143666</v>
      </c>
    </row>
    <row r="78" spans="1:17" ht="12.75">
      <c r="A78" s="45" t="s">
        <v>90</v>
      </c>
      <c r="B78" s="116">
        <v>100.68</v>
      </c>
      <c r="C78" s="126" t="s">
        <v>179</v>
      </c>
      <c r="D78" s="118">
        <v>3126193266</v>
      </c>
      <c r="E78" s="119">
        <v>3090000000</v>
      </c>
      <c r="F78" s="120">
        <f t="shared" si="12"/>
        <v>1.1713031067961165E-2</v>
      </c>
      <c r="G78" s="119">
        <f t="shared" si="9"/>
        <v>3105078730.6317043</v>
      </c>
      <c r="H78" s="119"/>
      <c r="I78" s="121">
        <v>0.81</v>
      </c>
      <c r="J78" s="121">
        <f t="shared" si="1"/>
        <v>0.81550800000000012</v>
      </c>
      <c r="K78" s="139"/>
      <c r="L78" s="123">
        <f t="shared" si="2"/>
        <v>312619.32660000003</v>
      </c>
      <c r="M78" s="123">
        <f t="shared" si="3"/>
        <v>25322165.454600003</v>
      </c>
      <c r="N78" s="123">
        <f t="shared" si="10"/>
        <v>68678.865221116459</v>
      </c>
      <c r="O78" s="123">
        <f t="shared" si="11"/>
        <v>556.29880829104331</v>
      </c>
      <c r="P78" s="124"/>
      <c r="Q78" s="125">
        <v>45519</v>
      </c>
    </row>
    <row r="79" spans="1:17" ht="12.75">
      <c r="A79" s="45" t="s">
        <v>91</v>
      </c>
      <c r="B79" s="116">
        <v>99.95</v>
      </c>
      <c r="C79" s="126" t="s">
        <v>175</v>
      </c>
      <c r="D79" s="118">
        <v>5500000000</v>
      </c>
      <c r="E79" s="119">
        <v>5500000000</v>
      </c>
      <c r="F79" s="120">
        <f t="shared" si="12"/>
        <v>0</v>
      </c>
      <c r="G79" s="119">
        <f t="shared" si="9"/>
        <v>5502751375.6878433</v>
      </c>
      <c r="H79" s="119"/>
      <c r="I79" s="121">
        <v>0.77</v>
      </c>
      <c r="J79" s="121">
        <f t="shared" si="1"/>
        <v>0.76961500000000005</v>
      </c>
      <c r="K79" s="122">
        <v>47549816</v>
      </c>
      <c r="L79" s="123">
        <f t="shared" si="2"/>
        <v>550000</v>
      </c>
      <c r="M79" s="123">
        <f t="shared" si="3"/>
        <v>42350000</v>
      </c>
      <c r="N79" s="123">
        <f t="shared" si="10"/>
        <v>41276.726680525637</v>
      </c>
      <c r="O79" s="123">
        <f t="shared" si="11"/>
        <v>317.83079544004744</v>
      </c>
      <c r="P79" s="124"/>
      <c r="Q79" s="125">
        <v>133247</v>
      </c>
    </row>
    <row r="80" spans="1:17" ht="12.75">
      <c r="A80" s="45" t="s">
        <v>92</v>
      </c>
      <c r="B80" s="116">
        <v>103.53</v>
      </c>
      <c r="C80" s="126" t="s">
        <v>180</v>
      </c>
      <c r="D80" s="118">
        <f>6364957056+658780749</f>
        <v>7023737805</v>
      </c>
      <c r="E80" s="119">
        <v>6890700277</v>
      </c>
      <c r="F80" s="120">
        <f t="shared" si="12"/>
        <v>1.9306822623537542E-2</v>
      </c>
      <c r="G80" s="119">
        <f t="shared" si="9"/>
        <v>6784253651.1156187</v>
      </c>
      <c r="H80" s="119"/>
      <c r="I80" s="121">
        <v>0.69599999999999995</v>
      </c>
      <c r="J80" s="121">
        <f t="shared" si="1"/>
        <v>0.7205687999999999</v>
      </c>
      <c r="K80" s="122">
        <v>48479823</v>
      </c>
      <c r="L80" s="123">
        <f t="shared" si="2"/>
        <v>702373.78049999999</v>
      </c>
      <c r="M80" s="123">
        <f t="shared" si="3"/>
        <v>48885215.122799993</v>
      </c>
      <c r="N80" s="123">
        <f t="shared" si="10"/>
        <v>75885.538695074385</v>
      </c>
      <c r="O80" s="123">
        <f t="shared" si="11"/>
        <v>528.16334931771769</v>
      </c>
      <c r="P80" s="124"/>
      <c r="Q80" s="125">
        <v>92557</v>
      </c>
    </row>
    <row r="81" spans="1:17" ht="12.75">
      <c r="A81" s="45" t="s">
        <v>93</v>
      </c>
      <c r="B81" s="116">
        <v>102.46</v>
      </c>
      <c r="C81" s="126" t="s">
        <v>174</v>
      </c>
      <c r="D81" s="118">
        <v>11707000000</v>
      </c>
      <c r="E81" s="119">
        <v>11715000000</v>
      </c>
      <c r="F81" s="120">
        <f t="shared" si="12"/>
        <v>-6.828851899274435E-4</v>
      </c>
      <c r="G81" s="119">
        <f t="shared" si="9"/>
        <v>11425922311.145813</v>
      </c>
      <c r="H81" s="119"/>
      <c r="I81" s="121">
        <v>0.66249999999999998</v>
      </c>
      <c r="J81" s="121">
        <f t="shared" si="1"/>
        <v>0.67879749999999983</v>
      </c>
      <c r="K81" s="122">
        <v>74625721</v>
      </c>
      <c r="L81" s="123">
        <f t="shared" si="2"/>
        <v>1170700</v>
      </c>
      <c r="M81" s="123">
        <f t="shared" si="3"/>
        <v>77558875</v>
      </c>
      <c r="N81" s="123">
        <f t="shared" si="10"/>
        <v>84399.106048590591</v>
      </c>
      <c r="O81" s="123">
        <f t="shared" si="11"/>
        <v>559.14407757191259</v>
      </c>
      <c r="P81" s="124"/>
      <c r="Q81" s="125">
        <v>138710</v>
      </c>
    </row>
    <row r="82" spans="1:17" ht="12.75">
      <c r="A82" s="45" t="s">
        <v>94</v>
      </c>
      <c r="B82" s="116">
        <v>100</v>
      </c>
      <c r="C82" s="126" t="s">
        <v>177</v>
      </c>
      <c r="D82" s="118">
        <v>6805068459</v>
      </c>
      <c r="E82" s="119">
        <v>6208480194</v>
      </c>
      <c r="F82" s="120">
        <f t="shared" si="12"/>
        <v>9.6092480986982115E-2</v>
      </c>
      <c r="G82" s="119">
        <f t="shared" si="9"/>
        <v>6805068459</v>
      </c>
      <c r="H82" s="119"/>
      <c r="I82" s="121">
        <v>0.60699999999999998</v>
      </c>
      <c r="J82" s="121">
        <f t="shared" si="1"/>
        <v>0.60699999999999998</v>
      </c>
      <c r="K82" s="122">
        <v>39840375</v>
      </c>
      <c r="L82" s="123">
        <f t="shared" si="2"/>
        <v>680506.84590000007</v>
      </c>
      <c r="M82" s="123">
        <f t="shared" si="3"/>
        <v>41306765.546130002</v>
      </c>
      <c r="N82" s="123">
        <f t="shared" si="10"/>
        <v>100881.58887274668</v>
      </c>
      <c r="O82" s="123">
        <f t="shared" si="11"/>
        <v>612.35124445757242</v>
      </c>
      <c r="P82" s="124"/>
      <c r="Q82" s="125">
        <v>67456</v>
      </c>
    </row>
    <row r="83" spans="1:17" ht="12.75">
      <c r="A83" s="45" t="s">
        <v>95</v>
      </c>
      <c r="B83" s="116">
        <v>103.74</v>
      </c>
      <c r="C83" s="126" t="s">
        <v>180</v>
      </c>
      <c r="D83" s="118">
        <v>4190000000</v>
      </c>
      <c r="E83" s="119">
        <v>4180000000</v>
      </c>
      <c r="F83" s="120">
        <f t="shared" si="12"/>
        <v>2.3923444976076554E-3</v>
      </c>
      <c r="G83" s="119">
        <f t="shared" si="9"/>
        <v>4038943512.6277232</v>
      </c>
      <c r="H83" s="119"/>
      <c r="I83" s="149">
        <v>0.83</v>
      </c>
      <c r="J83" s="121">
        <f t="shared" si="1"/>
        <v>0.86104199999999986</v>
      </c>
      <c r="K83" s="122">
        <v>35202028</v>
      </c>
      <c r="L83" s="123">
        <f t="shared" si="2"/>
        <v>419000</v>
      </c>
      <c r="M83" s="123">
        <f t="shared" si="3"/>
        <v>34777000</v>
      </c>
      <c r="N83" s="123">
        <f t="shared" si="10"/>
        <v>64942.110076101613</v>
      </c>
      <c r="O83" s="123">
        <f t="shared" si="11"/>
        <v>539.01951363164335</v>
      </c>
      <c r="P83" s="124"/>
      <c r="Q83" s="125">
        <v>64519</v>
      </c>
    </row>
    <row r="84" spans="1:17" ht="12.75">
      <c r="A84" s="45" t="s">
        <v>96</v>
      </c>
      <c r="B84" s="116">
        <v>101.94</v>
      </c>
      <c r="C84" s="126" t="s">
        <v>180</v>
      </c>
      <c r="D84" s="118">
        <v>2082000000</v>
      </c>
      <c r="E84" s="119">
        <v>2060000000</v>
      </c>
      <c r="F84" s="120">
        <f t="shared" si="12"/>
        <v>1.0679611650485437E-2</v>
      </c>
      <c r="G84" s="119">
        <f t="shared" si="9"/>
        <v>2042377869.334903</v>
      </c>
      <c r="H84" s="119"/>
      <c r="I84" s="121">
        <v>1.03</v>
      </c>
      <c r="J84" s="121">
        <f t="shared" si="1"/>
        <v>1.049982</v>
      </c>
      <c r="K84" s="122">
        <v>22867663</v>
      </c>
      <c r="L84" s="123">
        <f t="shared" si="2"/>
        <v>208200</v>
      </c>
      <c r="M84" s="123">
        <f t="shared" si="3"/>
        <v>21444600</v>
      </c>
      <c r="N84" s="123">
        <f t="shared" si="10"/>
        <v>58146.679327487014</v>
      </c>
      <c r="O84" s="123">
        <f t="shared" si="11"/>
        <v>598.91079707311621</v>
      </c>
      <c r="P84" s="124"/>
      <c r="Q84" s="134">
        <v>35806</v>
      </c>
    </row>
    <row r="85" spans="1:17" ht="12.75">
      <c r="A85" s="45" t="s">
        <v>97</v>
      </c>
      <c r="B85" s="116">
        <v>93.1</v>
      </c>
      <c r="C85" s="126" t="s">
        <v>178</v>
      </c>
      <c r="D85" s="118">
        <v>4421000000</v>
      </c>
      <c r="E85" s="119">
        <v>4355000000</v>
      </c>
      <c r="F85" s="120">
        <f t="shared" si="12"/>
        <v>1.5154994259471871E-2</v>
      </c>
      <c r="G85" s="119">
        <f t="shared" si="9"/>
        <v>4748657357.6799145</v>
      </c>
      <c r="H85" s="119"/>
      <c r="I85" s="121">
        <v>0.67</v>
      </c>
      <c r="J85" s="121">
        <f t="shared" si="1"/>
        <v>0.62377000000000005</v>
      </c>
      <c r="K85" s="122">
        <v>28586950</v>
      </c>
      <c r="L85" s="123">
        <f t="shared" si="2"/>
        <v>442100</v>
      </c>
      <c r="M85" s="123">
        <f t="shared" si="3"/>
        <v>29620700</v>
      </c>
      <c r="N85" s="123">
        <f t="shared" si="10"/>
        <v>72146.610529064259</v>
      </c>
      <c r="O85" s="123">
        <f t="shared" si="11"/>
        <v>483.38229054473055</v>
      </c>
      <c r="P85" s="124"/>
      <c r="Q85" s="125">
        <v>61278</v>
      </c>
    </row>
    <row r="86" spans="1:17" ht="12.75">
      <c r="A86" s="45" t="s">
        <v>98</v>
      </c>
      <c r="B86" s="116">
        <v>98.69</v>
      </c>
      <c r="C86" s="126" t="s">
        <v>178</v>
      </c>
      <c r="D86" s="118">
        <v>3340437369</v>
      </c>
      <c r="E86" s="119">
        <v>3599621791</v>
      </c>
      <c r="F86" s="120">
        <f t="shared" si="12"/>
        <v>-7.2003237297881995E-2</v>
      </c>
      <c r="G86" s="119">
        <f t="shared" si="9"/>
        <v>3384777960.2796636</v>
      </c>
      <c r="H86" s="119"/>
      <c r="I86" s="121">
        <v>0.62</v>
      </c>
      <c r="J86" s="121">
        <f t="shared" si="1"/>
        <v>0.61187799999999992</v>
      </c>
      <c r="K86" s="122">
        <v>20083177</v>
      </c>
      <c r="L86" s="123">
        <f t="shared" si="2"/>
        <v>334043.73690000002</v>
      </c>
      <c r="M86" s="123">
        <f t="shared" si="3"/>
        <v>20710711.687800001</v>
      </c>
      <c r="N86" s="123">
        <f t="shared" si="10"/>
        <v>71396.699275439765</v>
      </c>
      <c r="O86" s="123">
        <f t="shared" si="11"/>
        <v>442.65953550772656</v>
      </c>
      <c r="P86" s="124"/>
      <c r="Q86" s="125">
        <v>46787</v>
      </c>
    </row>
    <row r="87" spans="1:17" ht="12.75">
      <c r="A87" s="45" t="s">
        <v>99</v>
      </c>
      <c r="B87" s="116">
        <v>98.68</v>
      </c>
      <c r="C87" s="126" t="s">
        <v>177</v>
      </c>
      <c r="D87" s="118">
        <v>4916000000</v>
      </c>
      <c r="E87" s="119">
        <v>4820000000</v>
      </c>
      <c r="F87" s="120">
        <f t="shared" si="12"/>
        <v>1.9917012448132779E-2</v>
      </c>
      <c r="G87" s="119">
        <f t="shared" si="9"/>
        <v>4981759221.7267933</v>
      </c>
      <c r="H87" s="119"/>
      <c r="I87" s="121">
        <v>0.58199999999999996</v>
      </c>
      <c r="J87" s="121">
        <f t="shared" si="1"/>
        <v>0.57431759999999998</v>
      </c>
      <c r="K87" s="122">
        <v>27466675</v>
      </c>
      <c r="L87" s="123">
        <f t="shared" si="2"/>
        <v>491600</v>
      </c>
      <c r="M87" s="123">
        <f t="shared" si="3"/>
        <v>28611119.999999996</v>
      </c>
      <c r="N87" s="123">
        <f t="shared" si="10"/>
        <v>66576.381365113761</v>
      </c>
      <c r="O87" s="123">
        <f t="shared" si="11"/>
        <v>387.47453954496206</v>
      </c>
      <c r="P87" s="124"/>
      <c r="Q87" s="125">
        <v>73840</v>
      </c>
    </row>
    <row r="88" spans="1:17" ht="12.75">
      <c r="A88" s="45" t="s">
        <v>100</v>
      </c>
      <c r="B88" s="116">
        <v>107.52</v>
      </c>
      <c r="C88" s="126" t="s">
        <v>178</v>
      </c>
      <c r="D88" s="118">
        <v>1441491309</v>
      </c>
      <c r="E88" s="119">
        <v>1413930212</v>
      </c>
      <c r="F88" s="120">
        <f t="shared" si="12"/>
        <v>1.9492544091702313E-2</v>
      </c>
      <c r="G88" s="119">
        <f t="shared" si="9"/>
        <v>1340672720.4241073</v>
      </c>
      <c r="H88" s="119"/>
      <c r="I88" s="121">
        <v>0.36</v>
      </c>
      <c r="J88" s="121">
        <f t="shared" si="1"/>
        <v>0.38707200000000003</v>
      </c>
      <c r="K88" s="122">
        <v>5189368.6500000004</v>
      </c>
      <c r="L88" s="123">
        <f t="shared" si="2"/>
        <v>144149.13089999999</v>
      </c>
      <c r="M88" s="123">
        <f t="shared" si="3"/>
        <v>5189368.7123999996</v>
      </c>
      <c r="N88" s="123">
        <f t="shared" si="10"/>
        <v>96195.616216216222</v>
      </c>
      <c r="O88" s="123">
        <f t="shared" si="11"/>
        <v>346.30421837837838</v>
      </c>
      <c r="P88" s="124"/>
      <c r="Q88" s="125">
        <v>14985</v>
      </c>
    </row>
    <row r="89" spans="1:17" ht="12.75">
      <c r="A89" s="45" t="s">
        <v>101</v>
      </c>
      <c r="B89" s="116">
        <v>105.11</v>
      </c>
      <c r="C89" s="126" t="s">
        <v>173</v>
      </c>
      <c r="D89" s="118">
        <v>6035000000</v>
      </c>
      <c r="E89" s="119">
        <v>6020000000</v>
      </c>
      <c r="F89" s="120">
        <f t="shared" si="12"/>
        <v>2.4916943521594683E-3</v>
      </c>
      <c r="G89" s="119">
        <f t="shared" si="9"/>
        <v>5741604033.8692799</v>
      </c>
      <c r="H89" s="119"/>
      <c r="I89" s="121">
        <v>0.44990000000000002</v>
      </c>
      <c r="J89" s="121">
        <f t="shared" si="1"/>
        <v>0.47288989000000003</v>
      </c>
      <c r="K89" s="122">
        <v>27017700</v>
      </c>
      <c r="L89" s="123">
        <f t="shared" si="2"/>
        <v>603500</v>
      </c>
      <c r="M89" s="123">
        <f t="shared" si="3"/>
        <v>27151465</v>
      </c>
      <c r="N89" s="123">
        <f t="shared" si="10"/>
        <v>178820.11318853893</v>
      </c>
      <c r="O89" s="123">
        <f t="shared" si="11"/>
        <v>804.51168923523664</v>
      </c>
      <c r="P89" s="124"/>
      <c r="Q89" s="125">
        <v>33749</v>
      </c>
    </row>
    <row r="90" spans="1:17" ht="12.75">
      <c r="A90" s="45" t="s">
        <v>102</v>
      </c>
      <c r="B90" s="116">
        <v>142.93</v>
      </c>
      <c r="C90" s="126" t="s">
        <v>173</v>
      </c>
      <c r="D90" s="118">
        <v>459539030</v>
      </c>
      <c r="E90" s="119">
        <v>473855820</v>
      </c>
      <c r="F90" s="120">
        <f t="shared" si="12"/>
        <v>-3.0213388536622806E-2</v>
      </c>
      <c r="G90" s="119">
        <f t="shared" si="9"/>
        <v>321513349.19191211</v>
      </c>
      <c r="H90" s="119"/>
      <c r="I90" s="121">
        <v>0.69</v>
      </c>
      <c r="J90" s="121">
        <f t="shared" si="1"/>
        <v>0.98621700000000001</v>
      </c>
      <c r="K90" s="122">
        <v>434723922</v>
      </c>
      <c r="L90" s="123">
        <f t="shared" si="2"/>
        <v>45953.902999999998</v>
      </c>
      <c r="M90" s="123">
        <f t="shared" si="3"/>
        <v>3170819.3069999996</v>
      </c>
      <c r="N90" s="123">
        <f t="shared" si="10"/>
        <v>111133.98548972189</v>
      </c>
      <c r="O90" s="123">
        <f t="shared" si="11"/>
        <v>766.82449987908092</v>
      </c>
      <c r="P90" s="124"/>
      <c r="Q90" s="125">
        <v>4135</v>
      </c>
    </row>
    <row r="91" spans="1:17" ht="12.75">
      <c r="A91" s="45" t="s">
        <v>103</v>
      </c>
      <c r="B91" s="116">
        <v>99.71</v>
      </c>
      <c r="C91" s="126" t="s">
        <v>174</v>
      </c>
      <c r="D91" s="118">
        <v>23400549854</v>
      </c>
      <c r="E91" s="119">
        <v>24291373678</v>
      </c>
      <c r="F91" s="120">
        <f t="shared" si="12"/>
        <v>-3.6672435071335364E-2</v>
      </c>
      <c r="G91" s="119">
        <f t="shared" si="9"/>
        <v>23468608819.576775</v>
      </c>
      <c r="H91" s="119"/>
      <c r="I91" s="131">
        <v>0.77649999999999997</v>
      </c>
      <c r="J91" s="121">
        <f t="shared" si="1"/>
        <v>0.77424814999999991</v>
      </c>
      <c r="K91" s="122">
        <v>165490365</v>
      </c>
      <c r="L91" s="123">
        <f t="shared" si="2"/>
        <v>2340054.9854000001</v>
      </c>
      <c r="M91" s="123">
        <f t="shared" si="3"/>
        <v>181705269.61631</v>
      </c>
      <c r="N91" s="123">
        <f t="shared" si="10"/>
        <v>106078.2778278943</v>
      </c>
      <c r="O91" s="123">
        <f t="shared" si="11"/>
        <v>823.69782733359932</v>
      </c>
      <c r="P91" s="124"/>
      <c r="Q91" s="134">
        <v>220597</v>
      </c>
    </row>
    <row r="92" spans="1:17" ht="12.75">
      <c r="A92" s="45" t="s">
        <v>104</v>
      </c>
      <c r="B92" s="116">
        <v>120</v>
      </c>
      <c r="C92" s="126" t="s">
        <v>179</v>
      </c>
      <c r="D92" s="118">
        <v>2831524835</v>
      </c>
      <c r="E92" s="119">
        <v>2814781017</v>
      </c>
      <c r="F92" s="120">
        <f t="shared" si="12"/>
        <v>5.9485330826358918E-3</v>
      </c>
      <c r="G92" s="119">
        <f t="shared" si="9"/>
        <v>2359604029.166667</v>
      </c>
      <c r="H92" s="119"/>
      <c r="I92" s="121">
        <v>0.79200000000000004</v>
      </c>
      <c r="J92" s="121">
        <f t="shared" si="1"/>
        <v>0.95040000000000002</v>
      </c>
      <c r="K92" s="122">
        <v>21447440</v>
      </c>
      <c r="L92" s="123">
        <f t="shared" si="2"/>
        <v>283152.48350000003</v>
      </c>
      <c r="M92" s="123">
        <f t="shared" si="3"/>
        <v>22425676.693200003</v>
      </c>
      <c r="N92" s="123">
        <f t="shared" si="10"/>
        <v>62887.83642420877</v>
      </c>
      <c r="O92" s="123">
        <f t="shared" si="11"/>
        <v>498.07166447973356</v>
      </c>
      <c r="P92" s="124"/>
      <c r="Q92" s="125">
        <v>45025</v>
      </c>
    </row>
    <row r="93" spans="1:17" ht="12.75">
      <c r="A93" s="45" t="s">
        <v>105</v>
      </c>
      <c r="B93" s="116">
        <v>100.44</v>
      </c>
      <c r="C93" s="126" t="s">
        <v>179</v>
      </c>
      <c r="D93" s="118">
        <f>9320000000+121490000000</f>
        <v>130810000000</v>
      </c>
      <c r="E93" s="119">
        <v>127365000000</v>
      </c>
      <c r="F93" s="120">
        <f t="shared" si="12"/>
        <v>2.7048247163663486E-2</v>
      </c>
      <c r="G93" s="119">
        <f t="shared" si="9"/>
        <v>130236957387.49501</v>
      </c>
      <c r="H93" s="119"/>
      <c r="I93" s="121">
        <v>0.61450000000000005</v>
      </c>
      <c r="J93" s="121">
        <f t="shared" si="1"/>
        <v>0.61720380000000008</v>
      </c>
      <c r="K93" s="139"/>
      <c r="L93" s="123">
        <f t="shared" si="2"/>
        <v>13081000</v>
      </c>
      <c r="M93" s="123">
        <f t="shared" si="3"/>
        <v>803827450.00000012</v>
      </c>
      <c r="N93" s="123">
        <f t="shared" si="10"/>
        <v>130109.36109052751</v>
      </c>
      <c r="O93" s="123">
        <f t="shared" si="11"/>
        <v>799.52202390129162</v>
      </c>
      <c r="P93" s="124"/>
      <c r="Q93" s="125">
        <v>1005385</v>
      </c>
    </row>
    <row r="94" spans="1:17" ht="12.75">
      <c r="A94" s="45" t="s">
        <v>106</v>
      </c>
      <c r="B94" s="116">
        <v>113.71</v>
      </c>
      <c r="C94" s="126" t="s">
        <v>173</v>
      </c>
      <c r="D94" s="118">
        <v>2689038885</v>
      </c>
      <c r="E94" s="119">
        <v>2575524951</v>
      </c>
      <c r="F94" s="120">
        <f t="shared" si="12"/>
        <v>4.4074096022997528E-2</v>
      </c>
      <c r="G94" s="119">
        <f t="shared" si="9"/>
        <v>2364821814.2643566</v>
      </c>
      <c r="H94" s="119"/>
      <c r="I94" s="121">
        <v>0.66</v>
      </c>
      <c r="J94" s="121">
        <f t="shared" si="1"/>
        <v>0.75048599999999999</v>
      </c>
      <c r="K94" s="122">
        <v>16740169</v>
      </c>
      <c r="L94" s="123">
        <f t="shared" si="2"/>
        <v>268903.8885</v>
      </c>
      <c r="M94" s="123">
        <f t="shared" si="3"/>
        <v>17747656.641000003</v>
      </c>
      <c r="N94" s="123">
        <f t="shared" si="10"/>
        <v>131474.05686207404</v>
      </c>
      <c r="O94" s="123">
        <f t="shared" si="11"/>
        <v>867.72877528968866</v>
      </c>
      <c r="P94" s="124"/>
      <c r="Q94" s="125">
        <v>20453</v>
      </c>
    </row>
    <row r="95" spans="1:17" ht="12.75">
      <c r="A95" s="45" t="s">
        <v>107</v>
      </c>
      <c r="B95" s="116">
        <v>100</v>
      </c>
      <c r="C95" s="126" t="s">
        <v>178</v>
      </c>
      <c r="D95" s="118">
        <v>900293806</v>
      </c>
      <c r="E95" s="119">
        <v>876657270</v>
      </c>
      <c r="F95" s="120">
        <f t="shared" si="12"/>
        <v>2.6962117133871484E-2</v>
      </c>
      <c r="G95" s="119">
        <f t="shared" si="9"/>
        <v>900293806</v>
      </c>
      <c r="H95" s="119"/>
      <c r="I95" s="121">
        <v>0.79</v>
      </c>
      <c r="J95" s="121">
        <f t="shared" si="1"/>
        <v>0.79</v>
      </c>
      <c r="K95" s="122">
        <v>7485350</v>
      </c>
      <c r="L95" s="123">
        <f t="shared" si="2"/>
        <v>90029.380600000004</v>
      </c>
      <c r="M95" s="123">
        <f t="shared" si="3"/>
        <v>7112321.067400001</v>
      </c>
      <c r="N95" s="123">
        <f t="shared" si="10"/>
        <v>71180.724699557235</v>
      </c>
      <c r="O95" s="123">
        <f t="shared" si="11"/>
        <v>562.32772512650229</v>
      </c>
      <c r="P95" s="124"/>
      <c r="Q95" s="125">
        <v>12648</v>
      </c>
    </row>
    <row r="96" spans="1:17" ht="12.75">
      <c r="A96" s="45" t="s">
        <v>108</v>
      </c>
      <c r="B96" s="116">
        <v>99.7</v>
      </c>
      <c r="C96" s="126" t="s">
        <v>176</v>
      </c>
      <c r="D96" s="118">
        <v>8831147356</v>
      </c>
      <c r="E96" s="119">
        <v>8805713644</v>
      </c>
      <c r="F96" s="120">
        <f t="shared" si="12"/>
        <v>2.8883192241130752E-3</v>
      </c>
      <c r="G96" s="119">
        <f t="shared" si="9"/>
        <v>8857720517.5526581</v>
      </c>
      <c r="H96" s="119"/>
      <c r="I96" s="121">
        <v>0.313</v>
      </c>
      <c r="J96" s="121">
        <f t="shared" si="1"/>
        <v>0.31206099999999998</v>
      </c>
      <c r="K96" s="122">
        <v>26908992</v>
      </c>
      <c r="L96" s="123">
        <f t="shared" si="2"/>
        <v>883114.73560000001</v>
      </c>
      <c r="M96" s="123">
        <f t="shared" si="3"/>
        <v>27641491.22428</v>
      </c>
      <c r="N96" s="123">
        <f t="shared" si="10"/>
        <v>165644.05889634992</v>
      </c>
      <c r="O96" s="123">
        <f t="shared" si="11"/>
        <v>518.46590434557527</v>
      </c>
      <c r="P96" s="124"/>
      <c r="Q96" s="125">
        <v>53314</v>
      </c>
    </row>
    <row r="97" spans="1:19" ht="12.75">
      <c r="A97" s="45" t="s">
        <v>109</v>
      </c>
      <c r="B97" s="116">
        <v>100.37</v>
      </c>
      <c r="C97" s="126" t="s">
        <v>180</v>
      </c>
      <c r="D97" s="118">
        <v>7950010613</v>
      </c>
      <c r="E97" s="119">
        <v>7812086829</v>
      </c>
      <c r="F97" s="120">
        <f t="shared" si="12"/>
        <v>1.7655178061769593E-2</v>
      </c>
      <c r="G97" s="119">
        <f t="shared" si="9"/>
        <v>7920704008.1697721</v>
      </c>
      <c r="H97" s="119"/>
      <c r="I97" s="121">
        <v>0.66500000000000004</v>
      </c>
      <c r="J97" s="121">
        <f t="shared" si="1"/>
        <v>0.66746050000000012</v>
      </c>
      <c r="K97" s="122">
        <v>51922800</v>
      </c>
      <c r="L97" s="123">
        <f t="shared" si="2"/>
        <v>795001.06129999994</v>
      </c>
      <c r="M97" s="123">
        <f t="shared" si="3"/>
        <v>52867570.576449998</v>
      </c>
      <c r="N97" s="123">
        <f t="shared" si="10"/>
        <v>63133.402790572094</v>
      </c>
      <c r="O97" s="123">
        <f t="shared" si="11"/>
        <v>419.83712855730437</v>
      </c>
      <c r="P97" s="124"/>
      <c r="Q97" s="125">
        <v>125924</v>
      </c>
    </row>
    <row r="98" spans="1:19" ht="12.75">
      <c r="A98" s="45" t="s">
        <v>110</v>
      </c>
      <c r="B98" s="116">
        <v>94.99</v>
      </c>
      <c r="C98" s="126" t="s">
        <v>178</v>
      </c>
      <c r="D98" s="118">
        <v>5313345607</v>
      </c>
      <c r="E98" s="119">
        <v>5344770242</v>
      </c>
      <c r="F98" s="120">
        <f t="shared" si="12"/>
        <v>-5.8795109194892123E-3</v>
      </c>
      <c r="G98" s="119">
        <f t="shared" si="9"/>
        <v>5593584174.1235924</v>
      </c>
      <c r="H98" s="119"/>
      <c r="I98" s="121">
        <v>0.69</v>
      </c>
      <c r="J98" s="121">
        <f t="shared" si="1"/>
        <v>0.65543099999999999</v>
      </c>
      <c r="K98" s="122">
        <v>34589016</v>
      </c>
      <c r="L98" s="123">
        <f t="shared" si="2"/>
        <v>531334.56070000003</v>
      </c>
      <c r="M98" s="123">
        <f t="shared" si="3"/>
        <v>36662084.688299999</v>
      </c>
      <c r="N98" s="123">
        <f t="shared" si="10"/>
        <v>75891.927198194593</v>
      </c>
      <c r="O98" s="123">
        <f t="shared" si="11"/>
        <v>523.65429766754266</v>
      </c>
      <c r="P98" s="124"/>
      <c r="Q98" s="125">
        <v>70012</v>
      </c>
    </row>
    <row r="99" spans="1:19" ht="12.75">
      <c r="A99" s="45" t="s">
        <v>111</v>
      </c>
      <c r="B99" s="116">
        <v>108.86</v>
      </c>
      <c r="C99" s="126" t="s">
        <v>179</v>
      </c>
      <c r="D99" s="118">
        <v>6800831880</v>
      </c>
      <c r="E99" s="137">
        <v>6840581115</v>
      </c>
      <c r="F99" s="120">
        <f t="shared" si="12"/>
        <v>-5.8107979909540189E-3</v>
      </c>
      <c r="G99" s="119">
        <f t="shared" si="9"/>
        <v>6247319382.693367</v>
      </c>
      <c r="H99" s="119"/>
      <c r="I99" s="121">
        <v>0.73</v>
      </c>
      <c r="J99" s="121">
        <f t="shared" si="1"/>
        <v>0.794678</v>
      </c>
      <c r="K99" s="122">
        <v>50602432</v>
      </c>
      <c r="L99" s="123">
        <f t="shared" si="2"/>
        <v>680083.18799999997</v>
      </c>
      <c r="M99" s="123">
        <f t="shared" si="3"/>
        <v>49646072.723999999</v>
      </c>
      <c r="N99" s="123">
        <f t="shared" si="10"/>
        <v>83273.113176358223</v>
      </c>
      <c r="O99" s="123">
        <f t="shared" si="11"/>
        <v>607.89372618741504</v>
      </c>
      <c r="P99" s="124"/>
      <c r="Q99" s="125">
        <v>81669</v>
      </c>
    </row>
    <row r="100" spans="1:19" ht="12.75">
      <c r="A100" s="45" t="s">
        <v>112</v>
      </c>
      <c r="B100" s="116">
        <v>103.52</v>
      </c>
      <c r="C100" s="126" t="s">
        <v>173</v>
      </c>
      <c r="D100" s="118">
        <v>2522858932</v>
      </c>
      <c r="E100" s="119">
        <v>2834673797</v>
      </c>
      <c r="F100" s="120">
        <f t="shared" si="12"/>
        <v>-0.11000026363880062</v>
      </c>
      <c r="G100" s="119">
        <f t="shared" si="9"/>
        <v>2437073929.6754251</v>
      </c>
      <c r="H100" s="119"/>
      <c r="I100" s="121">
        <v>0.66</v>
      </c>
      <c r="J100" s="121">
        <f t="shared" si="1"/>
        <v>0.68323199999999995</v>
      </c>
      <c r="K100" s="122">
        <v>19074466</v>
      </c>
      <c r="L100" s="123">
        <f t="shared" si="2"/>
        <v>252285.89320000002</v>
      </c>
      <c r="M100" s="123">
        <f t="shared" si="3"/>
        <v>16650868.951200001</v>
      </c>
      <c r="N100" s="123">
        <f t="shared" si="10"/>
        <v>66986.854973182519</v>
      </c>
      <c r="O100" s="123">
        <f t="shared" si="11"/>
        <v>442.11324282300467</v>
      </c>
      <c r="P100" s="124"/>
      <c r="Q100" s="125">
        <v>37662</v>
      </c>
    </row>
    <row r="101" spans="1:19" ht="12.75">
      <c r="A101" s="9" t="s">
        <v>113</v>
      </c>
      <c r="B101" s="116">
        <v>104.17</v>
      </c>
      <c r="C101" s="126" t="s">
        <v>179</v>
      </c>
      <c r="D101" s="118">
        <v>2657165800</v>
      </c>
      <c r="E101" s="119">
        <v>2524631592</v>
      </c>
      <c r="F101" s="120">
        <f t="shared" si="12"/>
        <v>5.2496454698567362E-2</v>
      </c>
      <c r="G101" s="119">
        <f t="shared" si="9"/>
        <v>2550797542.4786406</v>
      </c>
      <c r="H101" s="119"/>
      <c r="I101" s="121">
        <v>0.5</v>
      </c>
      <c r="J101" s="121">
        <f t="shared" si="1"/>
        <v>0.52085000000000004</v>
      </c>
      <c r="K101" s="122">
        <v>11928885</v>
      </c>
      <c r="L101" s="123">
        <f t="shared" si="2"/>
        <v>265716.58</v>
      </c>
      <c r="M101" s="123">
        <f t="shared" si="3"/>
        <v>13285829</v>
      </c>
      <c r="N101" s="123">
        <f t="shared" si="10"/>
        <v>148246.25083686676</v>
      </c>
      <c r="O101" s="123">
        <f t="shared" si="11"/>
        <v>741.23125418433381</v>
      </c>
      <c r="P101" s="124"/>
      <c r="Q101" s="125">
        <v>17924</v>
      </c>
    </row>
    <row r="102" spans="1:19" ht="12.75">
      <c r="A102" s="114"/>
      <c r="B102" s="150"/>
      <c r="C102" s="150"/>
      <c r="D102" s="151"/>
      <c r="E102" s="151"/>
      <c r="F102" s="151"/>
      <c r="G102" s="152"/>
      <c r="H102" s="151"/>
      <c r="I102" s="153"/>
      <c r="J102" s="153"/>
      <c r="K102" s="154"/>
      <c r="L102" s="155"/>
      <c r="M102" s="155"/>
      <c r="N102" s="156"/>
      <c r="O102" s="156"/>
      <c r="P102" s="155"/>
      <c r="Q102" s="155"/>
      <c r="R102" s="49"/>
      <c r="S102" s="49"/>
    </row>
    <row r="103" spans="1:19" ht="12.75">
      <c r="A103" s="115" t="s">
        <v>114</v>
      </c>
      <c r="B103" s="157"/>
      <c r="C103" s="165">
        <f>COUNTIF(C3:C101,"2015")</f>
        <v>20</v>
      </c>
      <c r="D103" s="119">
        <f>SUM(D2:D101)</f>
        <v>977225865140</v>
      </c>
      <c r="E103" s="119">
        <f>SUM(E2:E101)</f>
        <v>1009300765175</v>
      </c>
      <c r="F103" s="120">
        <f>SUM(F2:F101)</f>
        <v>0.34352188643592724</v>
      </c>
      <c r="G103" s="158">
        <f>SUM(G2:G101)</f>
        <v>992087686822.54626</v>
      </c>
      <c r="H103" s="119"/>
      <c r="I103" s="159"/>
      <c r="J103" s="119"/>
      <c r="K103" s="119">
        <f>SUM(K2:K101)</f>
        <v>6876937791.2299995</v>
      </c>
      <c r="L103" s="119">
        <f>SUM(L2:L101)</f>
        <v>97722586.513999984</v>
      </c>
      <c r="M103" s="119">
        <f>SUM(M2:M101)</f>
        <v>6427226287.9653234</v>
      </c>
      <c r="N103" s="119">
        <f>SUM(N2:N101)</f>
        <v>10131026.55437912</v>
      </c>
      <c r="O103" s="119">
        <f>SUM(O2:O101)</f>
        <v>60757.701287408876</v>
      </c>
      <c r="P103" s="124"/>
      <c r="Q103" s="124"/>
    </row>
    <row r="104" spans="1:19" ht="12.75">
      <c r="A104" s="4" t="s">
        <v>115</v>
      </c>
      <c r="B104" s="124"/>
      <c r="C104" s="160"/>
      <c r="D104" s="123">
        <f>AVERAGE(D2:D101)</f>
        <v>10074493455.051546</v>
      </c>
      <c r="E104" s="123">
        <f>AVERAGE(E2:E101)</f>
        <v>10093007651.75</v>
      </c>
      <c r="F104" s="161">
        <f>AVERAGE(F2:F101)</f>
        <v>3.5414627467621365E-3</v>
      </c>
      <c r="G104" s="162">
        <f>AVERAGE(G2:G101)</f>
        <v>9920876868.225462</v>
      </c>
      <c r="H104" s="123"/>
      <c r="I104" s="163">
        <f t="shared" ref="I104:O104" si="13">AVERAGE(I2:I101)</f>
        <v>0.65534999999999999</v>
      </c>
      <c r="J104" s="163">
        <f t="shared" si="13"/>
        <v>0.66901098329999986</v>
      </c>
      <c r="K104" s="123">
        <f t="shared" si="13"/>
        <v>72388818.85505262</v>
      </c>
      <c r="L104" s="123">
        <f t="shared" si="13"/>
        <v>977225.86513999989</v>
      </c>
      <c r="M104" s="123">
        <f t="shared" si="13"/>
        <v>64272262.879653238</v>
      </c>
      <c r="N104" s="123">
        <f t="shared" si="13"/>
        <v>101310.2655437912</v>
      </c>
      <c r="O104" s="123">
        <f t="shared" si="13"/>
        <v>607.57701287408872</v>
      </c>
      <c r="P104" s="124"/>
      <c r="Q104" s="124"/>
    </row>
    <row r="105" spans="1:19" ht="12.75">
      <c r="A105" s="4" t="s">
        <v>116</v>
      </c>
      <c r="B105" s="124"/>
      <c r="C105" s="160"/>
      <c r="D105" s="123">
        <f>MIN(D2:D101)</f>
        <v>459539030</v>
      </c>
      <c r="E105" s="123">
        <f>MIN(E2:E101)</f>
        <v>473855820</v>
      </c>
      <c r="F105" s="161">
        <f>MIN(F2:F101)</f>
        <v>-0.18072364209401709</v>
      </c>
      <c r="G105" s="164">
        <f>MIN(G2:G101)</f>
        <v>0</v>
      </c>
      <c r="H105" s="123"/>
      <c r="I105" s="163">
        <f t="shared" ref="I105:O105" si="14">MIN(I2:I101)</f>
        <v>0.28000000000000003</v>
      </c>
      <c r="J105" s="163">
        <f t="shared" si="14"/>
        <v>0.29987999999999998</v>
      </c>
      <c r="K105" s="123">
        <f t="shared" si="14"/>
        <v>5189368.6500000004</v>
      </c>
      <c r="L105" s="123">
        <f t="shared" si="14"/>
        <v>0</v>
      </c>
      <c r="M105" s="123">
        <f t="shared" si="14"/>
        <v>0</v>
      </c>
      <c r="N105" s="123">
        <f t="shared" si="14"/>
        <v>0</v>
      </c>
      <c r="O105" s="123">
        <f t="shared" si="14"/>
        <v>0</v>
      </c>
      <c r="P105" s="124"/>
      <c r="Q105" s="124"/>
    </row>
    <row r="106" spans="1:19" ht="12.75">
      <c r="A106" s="4" t="s">
        <v>117</v>
      </c>
      <c r="B106" s="124"/>
      <c r="C106" s="160"/>
      <c r="D106" s="123">
        <f>MAX(D2:D101)</f>
        <v>130810000000</v>
      </c>
      <c r="E106" s="123">
        <f>MAX(E2:E101)</f>
        <v>127365000000</v>
      </c>
      <c r="F106" s="161">
        <f>MAX(F2:F101)</f>
        <v>0.12271435705669481</v>
      </c>
      <c r="G106" s="162">
        <f>MAX(G2:G101)</f>
        <v>133099109131.40311</v>
      </c>
      <c r="H106" s="123"/>
      <c r="I106" s="163">
        <f t="shared" ref="I106:O106" si="15">MAX(I2:I101)</f>
        <v>1.03</v>
      </c>
      <c r="J106" s="163">
        <f t="shared" si="15"/>
        <v>1.0622639999999999</v>
      </c>
      <c r="K106" s="123">
        <f t="shared" si="15"/>
        <v>956425078</v>
      </c>
      <c r="L106" s="123">
        <f t="shared" si="15"/>
        <v>13081000</v>
      </c>
      <c r="M106" s="123">
        <f t="shared" si="15"/>
        <v>974949111</v>
      </c>
      <c r="N106" s="123">
        <f t="shared" si="15"/>
        <v>363572.33413156786</v>
      </c>
      <c r="O106" s="123">
        <f t="shared" si="15"/>
        <v>1563.3610367657416</v>
      </c>
      <c r="P106" s="124"/>
      <c r="Q106" s="124"/>
    </row>
    <row r="108" spans="1:19" ht="12.75">
      <c r="C108" s="3" t="s">
        <v>400</v>
      </c>
    </row>
    <row r="109" spans="1:19" ht="12.75">
      <c r="C109" s="4" t="s">
        <v>181</v>
      </c>
    </row>
    <row r="110" spans="1:19" ht="12.75">
      <c r="C110" s="4" t="s">
        <v>182</v>
      </c>
    </row>
  </sheetData>
  <pageMargins left="0.7" right="0.7" top="0.75" bottom="0.75" header="0.3" footer="0.3"/>
  <ignoredErrors>
    <ignoredError sqref="C3 C4:C101" numberStoredAsText="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7"/>
  <sheetViews>
    <sheetView workbookViewId="0">
      <pane ySplit="1" topLeftCell="A82" activePane="bottomLeft" state="frozen"/>
      <selection pane="bottomLeft" activeCell="B98" sqref="B98"/>
    </sheetView>
  </sheetViews>
  <sheetFormatPr defaultColWidth="17.28515625" defaultRowHeight="15" customHeight="1"/>
  <cols>
    <col min="2" max="2" width="26.7109375" customWidth="1"/>
    <col min="3" max="3" width="45.42578125" customWidth="1"/>
    <col min="4" max="4" width="85" customWidth="1"/>
  </cols>
  <sheetData>
    <row r="1" spans="1:4" ht="15" customHeight="1">
      <c r="A1" s="51" t="s">
        <v>12</v>
      </c>
      <c r="B1" s="52" t="s">
        <v>183</v>
      </c>
      <c r="C1" s="52" t="s">
        <v>184</v>
      </c>
      <c r="D1" s="52" t="s">
        <v>185</v>
      </c>
    </row>
    <row r="2" spans="1:4" ht="15" customHeight="1">
      <c r="A2" s="53" t="s">
        <v>15</v>
      </c>
      <c r="B2" s="53" t="s">
        <v>186</v>
      </c>
      <c r="C2" s="53"/>
      <c r="D2" s="54"/>
    </row>
    <row r="3" spans="1:4" ht="15" customHeight="1">
      <c r="A3" s="53" t="s">
        <v>16</v>
      </c>
      <c r="B3" s="53" t="s">
        <v>187</v>
      </c>
      <c r="C3" s="53"/>
      <c r="D3" s="55" t="s">
        <v>188</v>
      </c>
    </row>
    <row r="4" spans="1:4" ht="15" customHeight="1">
      <c r="A4" s="53" t="s">
        <v>17</v>
      </c>
      <c r="B4" s="53" t="s">
        <v>186</v>
      </c>
      <c r="C4" s="50" t="s">
        <v>189</v>
      </c>
      <c r="D4" s="55" t="s">
        <v>190</v>
      </c>
    </row>
    <row r="5" spans="1:4" ht="15" customHeight="1">
      <c r="A5" s="54" t="s">
        <v>18</v>
      </c>
      <c r="B5" s="53" t="s">
        <v>187</v>
      </c>
      <c r="C5" s="53"/>
      <c r="D5" s="54" t="s">
        <v>191</v>
      </c>
    </row>
    <row r="6" spans="1:4" ht="15" customHeight="1">
      <c r="A6" s="53" t="s">
        <v>19</v>
      </c>
      <c r="B6" s="53" t="s">
        <v>187</v>
      </c>
      <c r="C6" s="53"/>
      <c r="D6" s="55" t="s">
        <v>192</v>
      </c>
    </row>
    <row r="7" spans="1:4" ht="15" customHeight="1">
      <c r="A7" s="53" t="s">
        <v>20</v>
      </c>
      <c r="B7" s="50" t="s">
        <v>154</v>
      </c>
      <c r="C7" s="50" t="s">
        <v>193</v>
      </c>
      <c r="D7" s="54"/>
    </row>
    <row r="8" spans="1:4" ht="15" customHeight="1">
      <c r="A8" s="53" t="s">
        <v>21</v>
      </c>
      <c r="B8" s="50" t="s">
        <v>154</v>
      </c>
      <c r="C8" s="50" t="s">
        <v>193</v>
      </c>
      <c r="D8" s="54"/>
    </row>
    <row r="9" spans="1:4" ht="15" customHeight="1">
      <c r="A9" s="54" t="s">
        <v>22</v>
      </c>
      <c r="B9" s="53" t="s">
        <v>186</v>
      </c>
      <c r="C9" s="53"/>
      <c r="D9" s="54" t="s">
        <v>194</v>
      </c>
    </row>
    <row r="10" spans="1:4" ht="15" customHeight="1">
      <c r="A10" s="53" t="s">
        <v>23</v>
      </c>
      <c r="B10" s="53" t="s">
        <v>186</v>
      </c>
      <c r="C10" s="53"/>
      <c r="D10" s="54"/>
    </row>
    <row r="11" spans="1:4" ht="15" customHeight="1">
      <c r="A11" s="53" t="s">
        <v>24</v>
      </c>
      <c r="B11" s="53" t="s">
        <v>186</v>
      </c>
      <c r="C11" s="56"/>
      <c r="D11" s="57" t="s">
        <v>195</v>
      </c>
    </row>
    <row r="12" spans="1:4" ht="15" customHeight="1">
      <c r="A12" s="53" t="s">
        <v>25</v>
      </c>
      <c r="B12" s="53" t="s">
        <v>187</v>
      </c>
      <c r="C12" s="53"/>
      <c r="D12" s="54" t="s">
        <v>196</v>
      </c>
    </row>
    <row r="13" spans="1:4" ht="15" customHeight="1">
      <c r="A13" s="53" t="s">
        <v>26</v>
      </c>
      <c r="B13" s="53" t="s">
        <v>186</v>
      </c>
      <c r="C13" s="53"/>
      <c r="D13" s="54" t="s">
        <v>197</v>
      </c>
    </row>
    <row r="14" spans="1:4" ht="15" customHeight="1">
      <c r="A14" s="53" t="s">
        <v>27</v>
      </c>
      <c r="B14" s="53" t="s">
        <v>187</v>
      </c>
      <c r="C14" s="53"/>
      <c r="D14" s="54" t="s">
        <v>198</v>
      </c>
    </row>
    <row r="15" spans="1:4" ht="15" customHeight="1">
      <c r="A15" s="53" t="s">
        <v>28</v>
      </c>
      <c r="B15" s="53"/>
      <c r="C15" s="50" t="s">
        <v>193</v>
      </c>
      <c r="D15" s="54"/>
    </row>
    <row r="16" spans="1:4" ht="15" customHeight="1">
      <c r="A16" s="53" t="s">
        <v>29</v>
      </c>
      <c r="B16" s="58"/>
      <c r="C16" s="58"/>
      <c r="D16" s="54"/>
    </row>
    <row r="17" spans="1:4" ht="15" customHeight="1">
      <c r="A17" s="53" t="s">
        <v>30</v>
      </c>
      <c r="B17" s="53" t="s">
        <v>186</v>
      </c>
      <c r="C17" s="50" t="s">
        <v>199</v>
      </c>
      <c r="D17" s="54" t="s">
        <v>200</v>
      </c>
    </row>
    <row r="18" spans="1:4" ht="15" customHeight="1">
      <c r="A18" s="53" t="s">
        <v>31</v>
      </c>
      <c r="B18" s="59" t="s">
        <v>201</v>
      </c>
      <c r="C18" s="58"/>
      <c r="D18" s="54"/>
    </row>
    <row r="19" spans="1:4" ht="15" customHeight="1">
      <c r="A19" s="53" t="s">
        <v>32</v>
      </c>
      <c r="B19" s="53" t="s">
        <v>187</v>
      </c>
      <c r="C19" s="53"/>
      <c r="D19" s="54" t="s">
        <v>202</v>
      </c>
    </row>
    <row r="20" spans="1:4" ht="15" customHeight="1">
      <c r="A20" s="53" t="s">
        <v>33</v>
      </c>
      <c r="B20" s="60" t="s">
        <v>154</v>
      </c>
      <c r="C20" s="60" t="s">
        <v>154</v>
      </c>
      <c r="D20" s="54"/>
    </row>
    <row r="21" spans="1:4" ht="15" customHeight="1">
      <c r="A21" s="53" t="s">
        <v>34</v>
      </c>
      <c r="B21" s="50" t="s">
        <v>152</v>
      </c>
      <c r="C21" s="50" t="s">
        <v>189</v>
      </c>
      <c r="D21" s="55" t="s">
        <v>203</v>
      </c>
    </row>
    <row r="22" spans="1:4" ht="15" customHeight="1">
      <c r="A22" s="53" t="s">
        <v>35</v>
      </c>
      <c r="B22" s="53" t="s">
        <v>186</v>
      </c>
      <c r="C22" s="53"/>
      <c r="D22" s="54" t="s">
        <v>154</v>
      </c>
    </row>
    <row r="23" spans="1:4" ht="15" customHeight="1">
      <c r="A23" s="53" t="s">
        <v>36</v>
      </c>
      <c r="B23" s="53" t="s">
        <v>186</v>
      </c>
      <c r="C23" s="53"/>
      <c r="D23" s="54"/>
    </row>
    <row r="24" spans="1:4" ht="15" customHeight="1">
      <c r="A24" s="53" t="s">
        <v>37</v>
      </c>
      <c r="B24" s="50" t="s">
        <v>154</v>
      </c>
      <c r="C24" s="50" t="s">
        <v>204</v>
      </c>
      <c r="D24" s="54"/>
    </row>
    <row r="25" spans="1:4" ht="15" customHeight="1">
      <c r="A25" s="53" t="s">
        <v>38</v>
      </c>
      <c r="B25" s="53" t="s">
        <v>186</v>
      </c>
      <c r="C25" s="53"/>
      <c r="D25" s="54" t="s">
        <v>205</v>
      </c>
    </row>
    <row r="26" spans="1:4" ht="15" customHeight="1">
      <c r="A26" s="53" t="s">
        <v>39</v>
      </c>
      <c r="B26" s="53"/>
      <c r="C26" s="53"/>
      <c r="D26" s="54"/>
    </row>
    <row r="27" spans="1:4" ht="15" customHeight="1">
      <c r="A27" s="53" t="s">
        <v>40</v>
      </c>
      <c r="B27" s="53" t="s">
        <v>187</v>
      </c>
      <c r="C27" s="53"/>
      <c r="D27" s="54"/>
    </row>
    <row r="28" spans="1:4" ht="15" customHeight="1">
      <c r="A28" s="53" t="s">
        <v>41</v>
      </c>
      <c r="B28" s="50" t="s">
        <v>154</v>
      </c>
      <c r="C28" s="50" t="s">
        <v>206</v>
      </c>
      <c r="D28" s="54"/>
    </row>
    <row r="29" spans="1:4" ht="15" customHeight="1">
      <c r="A29" s="53" t="s">
        <v>42</v>
      </c>
      <c r="B29" s="60" t="s">
        <v>154</v>
      </c>
      <c r="C29" s="60" t="s">
        <v>206</v>
      </c>
      <c r="D29" s="54"/>
    </row>
    <row r="30" spans="1:4" ht="15" customHeight="1">
      <c r="A30" s="53" t="s">
        <v>43</v>
      </c>
      <c r="B30" s="53" t="s">
        <v>187</v>
      </c>
      <c r="C30" s="53"/>
      <c r="D30" s="54" t="s">
        <v>207</v>
      </c>
    </row>
    <row r="31" spans="1:4" ht="15" customHeight="1">
      <c r="A31" s="53" t="s">
        <v>44</v>
      </c>
      <c r="B31" s="53" t="s">
        <v>186</v>
      </c>
      <c r="C31" s="53"/>
      <c r="D31" s="54"/>
    </row>
    <row r="32" spans="1:4" ht="15" customHeight="1">
      <c r="A32" s="53" t="s">
        <v>45</v>
      </c>
      <c r="B32" s="53" t="s">
        <v>187</v>
      </c>
      <c r="C32" s="53"/>
      <c r="D32" s="54" t="s">
        <v>208</v>
      </c>
    </row>
    <row r="33" spans="1:4" ht="15" customHeight="1">
      <c r="A33" s="53" t="s">
        <v>46</v>
      </c>
      <c r="B33" s="53" t="s">
        <v>187</v>
      </c>
      <c r="C33" s="53"/>
      <c r="D33" s="54" t="s">
        <v>209</v>
      </c>
    </row>
    <row r="34" spans="1:4" ht="15" customHeight="1">
      <c r="A34" s="53" t="s">
        <v>47</v>
      </c>
      <c r="B34" s="53" t="s">
        <v>187</v>
      </c>
      <c r="C34" s="53"/>
      <c r="D34" s="54" t="s">
        <v>210</v>
      </c>
    </row>
    <row r="35" spans="1:4" ht="15" customHeight="1">
      <c r="A35" s="53" t="s">
        <v>48</v>
      </c>
      <c r="B35" s="50" t="s">
        <v>154</v>
      </c>
      <c r="C35" s="50" t="s">
        <v>211</v>
      </c>
      <c r="D35" s="54"/>
    </row>
    <row r="36" spans="1:4" ht="15" customHeight="1">
      <c r="A36" s="53" t="s">
        <v>49</v>
      </c>
      <c r="B36" s="53"/>
      <c r="C36" s="50" t="s">
        <v>193</v>
      </c>
      <c r="D36" s="54"/>
    </row>
    <row r="37" spans="1:4" ht="15" customHeight="1">
      <c r="A37" s="53" t="s">
        <v>50</v>
      </c>
      <c r="B37" s="53" t="s">
        <v>186</v>
      </c>
      <c r="C37" s="53"/>
      <c r="D37" s="55" t="s">
        <v>212</v>
      </c>
    </row>
    <row r="38" spans="1:4" ht="15" customHeight="1">
      <c r="A38" s="53" t="s">
        <v>51</v>
      </c>
      <c r="B38" s="58"/>
      <c r="C38" s="58"/>
      <c r="D38" s="54"/>
    </row>
    <row r="39" spans="1:4" ht="15" customHeight="1">
      <c r="A39" s="53" t="s">
        <v>52</v>
      </c>
      <c r="B39" s="50" t="s">
        <v>154</v>
      </c>
      <c r="C39" s="53"/>
      <c r="D39" s="54"/>
    </row>
    <row r="40" spans="1:4" ht="15" customHeight="1">
      <c r="A40" s="53" t="s">
        <v>53</v>
      </c>
      <c r="B40" s="58"/>
      <c r="C40" s="58"/>
      <c r="D40" s="54"/>
    </row>
    <row r="41" spans="1:4" ht="15" customHeight="1">
      <c r="A41" s="53" t="s">
        <v>54</v>
      </c>
      <c r="B41" s="53" t="s">
        <v>187</v>
      </c>
      <c r="C41" s="53"/>
      <c r="D41" s="54" t="s">
        <v>213</v>
      </c>
    </row>
    <row r="42" spans="1:4" ht="15" customHeight="1">
      <c r="A42" s="53" t="s">
        <v>55</v>
      </c>
      <c r="B42" s="53" t="s">
        <v>186</v>
      </c>
      <c r="C42" s="50" t="s">
        <v>214</v>
      </c>
      <c r="D42" s="54" t="s">
        <v>215</v>
      </c>
    </row>
    <row r="43" spans="1:4" ht="15" customHeight="1">
      <c r="A43" s="53" t="s">
        <v>56</v>
      </c>
      <c r="B43" s="53" t="s">
        <v>187</v>
      </c>
      <c r="C43" s="53"/>
      <c r="D43" s="54" t="s">
        <v>216</v>
      </c>
    </row>
    <row r="44" spans="1:4" ht="15" customHeight="1">
      <c r="A44" s="53" t="s">
        <v>57</v>
      </c>
      <c r="B44" s="53" t="s">
        <v>187</v>
      </c>
      <c r="C44" s="53"/>
      <c r="D44" s="54" t="s">
        <v>217</v>
      </c>
    </row>
    <row r="45" spans="1:4" ht="15" customHeight="1">
      <c r="A45" s="53" t="s">
        <v>58</v>
      </c>
      <c r="B45" s="53" t="s">
        <v>187</v>
      </c>
      <c r="C45" s="53"/>
      <c r="D45" s="54" t="s">
        <v>218</v>
      </c>
    </row>
    <row r="46" spans="1:4" ht="15" customHeight="1">
      <c r="A46" s="53" t="s">
        <v>59</v>
      </c>
      <c r="B46" s="53" t="s">
        <v>186</v>
      </c>
      <c r="C46" s="53"/>
      <c r="D46" s="54"/>
    </row>
    <row r="47" spans="1:4" ht="12.75">
      <c r="A47" s="53" t="s">
        <v>60</v>
      </c>
      <c r="B47" s="53" t="s">
        <v>187</v>
      </c>
      <c r="C47" s="53"/>
      <c r="D47" s="54" t="s">
        <v>219</v>
      </c>
    </row>
    <row r="48" spans="1:4" ht="12.75">
      <c r="A48" s="53" t="s">
        <v>61</v>
      </c>
      <c r="B48" s="50" t="s">
        <v>154</v>
      </c>
      <c r="C48" s="53"/>
      <c r="D48" s="54"/>
    </row>
    <row r="49" spans="1:4" ht="12.75">
      <c r="A49" s="53" t="s">
        <v>62</v>
      </c>
      <c r="B49" s="50" t="s">
        <v>154</v>
      </c>
      <c r="C49" s="53"/>
      <c r="D49" s="54"/>
    </row>
    <row r="50" spans="1:4" ht="12.75">
      <c r="A50" s="53" t="s">
        <v>63</v>
      </c>
      <c r="B50" s="50" t="s">
        <v>154</v>
      </c>
      <c r="C50" s="50" t="s">
        <v>220</v>
      </c>
      <c r="D50" s="54"/>
    </row>
    <row r="51" spans="1:4" ht="12.75">
      <c r="A51" s="53" t="s">
        <v>64</v>
      </c>
      <c r="B51" s="50" t="s">
        <v>154</v>
      </c>
      <c r="C51" s="53"/>
      <c r="D51" s="54"/>
    </row>
    <row r="52" spans="1:4" ht="12.75">
      <c r="A52" s="53" t="s">
        <v>65</v>
      </c>
      <c r="B52" s="53" t="s">
        <v>186</v>
      </c>
      <c r="C52" s="53"/>
      <c r="D52" s="54"/>
    </row>
    <row r="53" spans="1:4" ht="12.75">
      <c r="A53" s="53" t="s">
        <v>66</v>
      </c>
      <c r="B53" s="50" t="s">
        <v>221</v>
      </c>
      <c r="C53" s="53"/>
      <c r="D53" s="55" t="s">
        <v>222</v>
      </c>
    </row>
    <row r="54" spans="1:4" ht="25.5">
      <c r="A54" s="53" t="s">
        <v>67</v>
      </c>
      <c r="B54" s="53" t="s">
        <v>187</v>
      </c>
      <c r="C54" s="53"/>
      <c r="D54" s="54" t="s">
        <v>223</v>
      </c>
    </row>
    <row r="55" spans="1:4" ht="38.25">
      <c r="A55" s="53" t="s">
        <v>68</v>
      </c>
      <c r="B55" s="53" t="s">
        <v>186</v>
      </c>
      <c r="C55" s="53"/>
      <c r="D55" s="54" t="s">
        <v>224</v>
      </c>
    </row>
    <row r="56" spans="1:4" ht="12.75">
      <c r="A56" s="53" t="s">
        <v>69</v>
      </c>
      <c r="B56" s="53" t="s">
        <v>186</v>
      </c>
      <c r="C56" s="50" t="s">
        <v>225</v>
      </c>
      <c r="D56" s="54"/>
    </row>
    <row r="57" spans="1:4" ht="12.75">
      <c r="A57" s="53" t="s">
        <v>70</v>
      </c>
      <c r="B57" s="50" t="s">
        <v>154</v>
      </c>
      <c r="C57" s="50" t="s">
        <v>225</v>
      </c>
      <c r="D57" s="55" t="s">
        <v>154</v>
      </c>
    </row>
    <row r="58" spans="1:4" ht="12.75">
      <c r="A58" s="53" t="s">
        <v>71</v>
      </c>
      <c r="B58" s="60" t="s">
        <v>154</v>
      </c>
      <c r="C58" s="56"/>
      <c r="D58" s="54"/>
    </row>
    <row r="59" spans="1:4" ht="12.75">
      <c r="A59" s="53" t="s">
        <v>72</v>
      </c>
      <c r="B59" s="53" t="s">
        <v>187</v>
      </c>
      <c r="C59" s="53"/>
      <c r="D59" s="54" t="s">
        <v>226</v>
      </c>
    </row>
    <row r="60" spans="1:4" ht="12.75">
      <c r="A60" s="53" t="s">
        <v>73</v>
      </c>
      <c r="B60" s="58"/>
      <c r="C60" s="58"/>
      <c r="D60" s="54"/>
    </row>
    <row r="61" spans="1:4" ht="229.5">
      <c r="A61" s="53" t="s">
        <v>74</v>
      </c>
      <c r="B61" s="53" t="s">
        <v>186</v>
      </c>
      <c r="C61" s="53"/>
      <c r="D61" s="55" t="s">
        <v>227</v>
      </c>
    </row>
    <row r="62" spans="1:4" ht="12.75">
      <c r="A62" s="53" t="s">
        <v>75</v>
      </c>
      <c r="B62" s="50" t="s">
        <v>154</v>
      </c>
      <c r="C62" s="50" t="s">
        <v>225</v>
      </c>
      <c r="D62" s="55" t="s">
        <v>154</v>
      </c>
    </row>
    <row r="63" spans="1:4" ht="12.75">
      <c r="A63" s="53" t="s">
        <v>76</v>
      </c>
      <c r="B63" s="53" t="s">
        <v>187</v>
      </c>
      <c r="C63" s="53"/>
      <c r="D63" s="55" t="s">
        <v>228</v>
      </c>
    </row>
    <row r="64" spans="1:4" ht="25.5">
      <c r="A64" s="53" t="s">
        <v>77</v>
      </c>
      <c r="B64" s="53" t="s">
        <v>186</v>
      </c>
      <c r="C64" s="61">
        <v>42444</v>
      </c>
      <c r="D64" s="55" t="s">
        <v>229</v>
      </c>
    </row>
    <row r="65" spans="1:4" ht="12.75">
      <c r="A65" s="53" t="s">
        <v>78</v>
      </c>
      <c r="B65" s="53" t="s">
        <v>186</v>
      </c>
      <c r="C65" s="53"/>
      <c r="D65" s="54" t="s">
        <v>144</v>
      </c>
    </row>
    <row r="66" spans="1:4" ht="12.75">
      <c r="A66" s="53" t="s">
        <v>79</v>
      </c>
      <c r="B66" s="53" t="s">
        <v>187</v>
      </c>
      <c r="C66" s="53"/>
      <c r="D66" s="54" t="s">
        <v>230</v>
      </c>
    </row>
    <row r="67" spans="1:4" ht="12.75">
      <c r="A67" s="53" t="s">
        <v>80</v>
      </c>
      <c r="B67" s="53"/>
      <c r="C67" s="53"/>
      <c r="D67" s="54" t="s">
        <v>221</v>
      </c>
    </row>
    <row r="68" spans="1:4" ht="12.75">
      <c r="A68" s="53" t="s">
        <v>81</v>
      </c>
      <c r="B68" s="53" t="s">
        <v>187</v>
      </c>
      <c r="C68" s="53"/>
      <c r="D68" s="54" t="s">
        <v>231</v>
      </c>
    </row>
    <row r="69" spans="1:4" ht="25.5">
      <c r="A69" s="53" t="s">
        <v>82</v>
      </c>
      <c r="B69" s="53" t="s">
        <v>187</v>
      </c>
      <c r="C69" s="53"/>
      <c r="D69" s="54" t="s">
        <v>232</v>
      </c>
    </row>
    <row r="70" spans="1:4" ht="12.75">
      <c r="A70" s="53" t="s">
        <v>83</v>
      </c>
      <c r="B70" s="50" t="s">
        <v>154</v>
      </c>
      <c r="C70" s="50" t="s">
        <v>211</v>
      </c>
      <c r="D70" s="54"/>
    </row>
    <row r="71" spans="1:4" ht="38.25">
      <c r="A71" s="53" t="s">
        <v>84</v>
      </c>
      <c r="B71" s="53" t="s">
        <v>186</v>
      </c>
      <c r="C71" s="50" t="s">
        <v>233</v>
      </c>
      <c r="D71" s="54" t="s">
        <v>234</v>
      </c>
    </row>
    <row r="72" spans="1:4" ht="12.75">
      <c r="A72" s="53" t="s">
        <v>85</v>
      </c>
      <c r="B72" s="50" t="s">
        <v>235</v>
      </c>
      <c r="C72" s="53"/>
      <c r="D72" s="55"/>
    </row>
    <row r="73" spans="1:4" ht="12.75">
      <c r="A73" s="53" t="s">
        <v>151</v>
      </c>
      <c r="B73" s="58"/>
      <c r="C73" s="58"/>
      <c r="D73" s="54"/>
    </row>
    <row r="74" spans="1:4" ht="12.75">
      <c r="A74" s="53" t="s">
        <v>86</v>
      </c>
      <c r="B74" s="53" t="s">
        <v>186</v>
      </c>
      <c r="C74" s="53"/>
      <c r="D74" s="54" t="s">
        <v>221</v>
      </c>
    </row>
    <row r="75" spans="1:4" ht="25.5">
      <c r="A75" s="53" t="s">
        <v>87</v>
      </c>
      <c r="B75" s="53" t="s">
        <v>187</v>
      </c>
      <c r="C75" s="50" t="s">
        <v>233</v>
      </c>
      <c r="D75" s="54" t="s">
        <v>236</v>
      </c>
    </row>
    <row r="76" spans="1:4" ht="12.75">
      <c r="A76" s="53" t="s">
        <v>88</v>
      </c>
      <c r="B76" s="50" t="s">
        <v>154</v>
      </c>
      <c r="C76" s="58"/>
      <c r="D76" s="54" t="s">
        <v>216</v>
      </c>
    </row>
    <row r="77" spans="1:4" ht="12.75">
      <c r="A77" s="53" t="s">
        <v>89</v>
      </c>
      <c r="B77" s="53" t="s">
        <v>187</v>
      </c>
      <c r="C77" s="53"/>
      <c r="D77" s="54" t="s">
        <v>237</v>
      </c>
    </row>
    <row r="78" spans="1:4" ht="12.75">
      <c r="A78" s="53" t="s">
        <v>90</v>
      </c>
      <c r="B78" s="53" t="s">
        <v>186</v>
      </c>
      <c r="C78" s="53"/>
      <c r="D78" s="54" t="s">
        <v>238</v>
      </c>
    </row>
    <row r="79" spans="1:4" ht="12.75">
      <c r="A79" s="53" t="s">
        <v>91</v>
      </c>
      <c r="B79" s="53" t="s">
        <v>187</v>
      </c>
      <c r="C79" s="53"/>
      <c r="D79" s="55" t="s">
        <v>239</v>
      </c>
    </row>
    <row r="80" spans="1:4" ht="12.75">
      <c r="A80" s="53" t="s">
        <v>92</v>
      </c>
      <c r="B80" s="53" t="s">
        <v>186</v>
      </c>
      <c r="C80" s="53"/>
      <c r="D80" s="54" t="s">
        <v>240</v>
      </c>
    </row>
    <row r="81" spans="1:4" ht="12.75">
      <c r="A81" s="53" t="s">
        <v>93</v>
      </c>
      <c r="B81" s="53" t="s">
        <v>187</v>
      </c>
      <c r="C81" s="53"/>
      <c r="D81" s="55" t="s">
        <v>241</v>
      </c>
    </row>
    <row r="82" spans="1:4" ht="12.75">
      <c r="A82" s="53" t="s">
        <v>94</v>
      </c>
      <c r="B82" s="53" t="s">
        <v>186</v>
      </c>
      <c r="C82" s="50" t="s">
        <v>189</v>
      </c>
      <c r="D82" s="55" t="s">
        <v>242</v>
      </c>
    </row>
    <row r="83" spans="1:4" ht="12.75">
      <c r="A83" s="53" t="s">
        <v>95</v>
      </c>
      <c r="B83" s="53" t="s">
        <v>187</v>
      </c>
      <c r="C83" s="53"/>
      <c r="D83" s="54"/>
    </row>
    <row r="84" spans="1:4" ht="12.75">
      <c r="A84" s="53" t="s">
        <v>96</v>
      </c>
      <c r="B84" s="53" t="s">
        <v>186</v>
      </c>
      <c r="C84" s="53"/>
      <c r="D84" s="54" t="s">
        <v>243</v>
      </c>
    </row>
    <row r="85" spans="1:4" ht="12.75">
      <c r="A85" s="53" t="s">
        <v>97</v>
      </c>
      <c r="B85" s="53" t="s">
        <v>186</v>
      </c>
      <c r="C85" s="53"/>
      <c r="D85" s="55" t="s">
        <v>244</v>
      </c>
    </row>
    <row r="86" spans="1:4" ht="12.75">
      <c r="A86" s="53" t="s">
        <v>98</v>
      </c>
      <c r="B86" s="50" t="s">
        <v>154</v>
      </c>
      <c r="C86" s="53"/>
      <c r="D86" s="54"/>
    </row>
    <row r="87" spans="1:4" ht="25.5">
      <c r="A87" s="53" t="s">
        <v>99</v>
      </c>
      <c r="B87" s="53" t="s">
        <v>187</v>
      </c>
      <c r="C87" s="53"/>
      <c r="D87" s="54" t="s">
        <v>245</v>
      </c>
    </row>
    <row r="88" spans="1:4" ht="12.75">
      <c r="A88" s="53" t="s">
        <v>100</v>
      </c>
      <c r="B88" s="53"/>
      <c r="C88" s="50" t="s">
        <v>189</v>
      </c>
      <c r="D88" s="54"/>
    </row>
    <row r="89" spans="1:4" ht="12.75">
      <c r="A89" s="53" t="s">
        <v>101</v>
      </c>
      <c r="B89" s="53"/>
      <c r="C89" s="53"/>
      <c r="D89" s="55" t="s">
        <v>154</v>
      </c>
    </row>
    <row r="90" spans="1:4" ht="12.75">
      <c r="A90" s="53" t="s">
        <v>102</v>
      </c>
      <c r="B90" s="53"/>
      <c r="C90" s="53"/>
      <c r="D90" s="54" t="s">
        <v>154</v>
      </c>
    </row>
    <row r="91" spans="1:4" ht="12.75">
      <c r="A91" s="53" t="s">
        <v>103</v>
      </c>
      <c r="B91" s="50" t="s">
        <v>154</v>
      </c>
      <c r="C91" s="53"/>
      <c r="D91" s="54"/>
    </row>
    <row r="92" spans="1:4" ht="12.75">
      <c r="A92" s="53" t="s">
        <v>104</v>
      </c>
      <c r="B92" s="58"/>
      <c r="C92" s="58"/>
      <c r="D92" s="54"/>
    </row>
    <row r="93" spans="1:4" ht="12.75">
      <c r="A93" s="53" t="s">
        <v>105</v>
      </c>
      <c r="B93" s="50" t="s">
        <v>154</v>
      </c>
      <c r="C93" s="50" t="s">
        <v>246</v>
      </c>
      <c r="D93" s="54"/>
    </row>
    <row r="94" spans="1:4" ht="12.75">
      <c r="A94" s="53" t="s">
        <v>106</v>
      </c>
      <c r="B94" s="50"/>
      <c r="C94" s="50" t="s">
        <v>233</v>
      </c>
      <c r="D94" s="55" t="s">
        <v>247</v>
      </c>
    </row>
    <row r="95" spans="1:4" ht="12.75">
      <c r="A95" s="53" t="s">
        <v>107</v>
      </c>
      <c r="B95" s="53"/>
      <c r="C95" s="50" t="s">
        <v>248</v>
      </c>
      <c r="D95" s="55" t="s">
        <v>249</v>
      </c>
    </row>
    <row r="96" spans="1:4" ht="12.75">
      <c r="A96" s="53" t="s">
        <v>108</v>
      </c>
      <c r="B96" s="53" t="s">
        <v>186</v>
      </c>
      <c r="C96" s="53"/>
      <c r="D96" s="54" t="s">
        <v>250</v>
      </c>
    </row>
    <row r="97" spans="1:4" ht="12.75">
      <c r="A97" s="53" t="s">
        <v>109</v>
      </c>
      <c r="B97" s="53" t="s">
        <v>186</v>
      </c>
      <c r="C97" s="53"/>
      <c r="D97" s="54" t="s">
        <v>213</v>
      </c>
    </row>
    <row r="98" spans="1:4" ht="25.5">
      <c r="A98" s="53" t="s">
        <v>110</v>
      </c>
      <c r="B98" s="53" t="s">
        <v>187</v>
      </c>
      <c r="C98" s="53"/>
      <c r="D98" s="54" t="s">
        <v>251</v>
      </c>
    </row>
    <row r="99" spans="1:4" ht="12.75">
      <c r="A99" s="53" t="s">
        <v>111</v>
      </c>
      <c r="B99" s="53" t="s">
        <v>186</v>
      </c>
      <c r="C99" s="53"/>
      <c r="D99" s="54"/>
    </row>
    <row r="100" spans="1:4" ht="12.75">
      <c r="A100" s="53" t="s">
        <v>112</v>
      </c>
      <c r="B100" s="50" t="s">
        <v>252</v>
      </c>
      <c r="C100" s="53"/>
      <c r="D100" s="54"/>
    </row>
    <row r="101" spans="1:4" ht="12.75">
      <c r="A101" s="54" t="s">
        <v>113</v>
      </c>
      <c r="B101" s="60" t="s">
        <v>154</v>
      </c>
      <c r="C101" s="60" t="s">
        <v>154</v>
      </c>
      <c r="D101" s="54"/>
    </row>
    <row r="102" spans="1:4" ht="12.75">
      <c r="A102" s="62"/>
      <c r="B102" s="53"/>
      <c r="C102" s="53"/>
      <c r="D102" s="53"/>
    </row>
    <row r="103" spans="1:4" ht="12.75">
      <c r="A103" s="63" t="s">
        <v>156</v>
      </c>
      <c r="B103" s="53" t="s">
        <v>253</v>
      </c>
      <c r="C103" s="50" t="s">
        <v>401</v>
      </c>
      <c r="D103" s="53"/>
    </row>
    <row r="104" spans="1:4" ht="12.75">
      <c r="A104" s="64"/>
      <c r="B104" s="65">
        <v>32</v>
      </c>
      <c r="C104" s="66"/>
      <c r="D104" s="67"/>
    </row>
    <row r="105" spans="1:4" ht="12.75">
      <c r="A105" s="63" t="s">
        <v>157</v>
      </c>
      <c r="B105" s="53"/>
      <c r="C105" s="53"/>
      <c r="D105" s="53"/>
    </row>
    <row r="106" spans="1:4" ht="12.75">
      <c r="A106" s="63" t="s">
        <v>158</v>
      </c>
      <c r="B106" s="53" t="s">
        <v>254</v>
      </c>
      <c r="C106" s="53"/>
      <c r="D106" s="53"/>
    </row>
    <row r="107" spans="1:4" ht="12.75">
      <c r="A107" s="63" t="s">
        <v>159</v>
      </c>
      <c r="B107" s="68">
        <v>29</v>
      </c>
      <c r="C107" s="63"/>
      <c r="D107" s="63"/>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7"/>
  <sheetViews>
    <sheetView workbookViewId="0">
      <pane ySplit="1" topLeftCell="A2" activePane="bottomLeft" state="frozen"/>
      <selection pane="bottomLeft" activeCell="B3" sqref="B3"/>
    </sheetView>
  </sheetViews>
  <sheetFormatPr defaultColWidth="17.28515625" defaultRowHeight="15" customHeight="1"/>
  <cols>
    <col min="2" max="2" width="34.7109375" customWidth="1"/>
    <col min="3" max="3" width="36.140625" customWidth="1"/>
    <col min="4" max="4" width="36.28515625" customWidth="1"/>
  </cols>
  <sheetData>
    <row r="1" spans="1:4" ht="15" customHeight="1">
      <c r="A1" s="51" t="s">
        <v>12</v>
      </c>
      <c r="B1" s="4" t="s">
        <v>255</v>
      </c>
    </row>
    <row r="2" spans="1:4" ht="15" customHeight="1">
      <c r="A2" s="53" t="s">
        <v>15</v>
      </c>
      <c r="B2" s="4" t="s">
        <v>256</v>
      </c>
      <c r="C2" s="4" t="s">
        <v>257</v>
      </c>
      <c r="D2" s="4"/>
    </row>
    <row r="3" spans="1:4" ht="15" customHeight="1">
      <c r="A3" s="53" t="s">
        <v>16</v>
      </c>
      <c r="B3" s="4" t="s">
        <v>258</v>
      </c>
    </row>
    <row r="4" spans="1:4" ht="15" customHeight="1">
      <c r="A4" s="53" t="s">
        <v>17</v>
      </c>
      <c r="B4" s="4" t="s">
        <v>259</v>
      </c>
    </row>
    <row r="5" spans="1:4" ht="15" customHeight="1">
      <c r="A5" s="54" t="s">
        <v>18</v>
      </c>
      <c r="B5" s="4" t="s">
        <v>260</v>
      </c>
      <c r="C5" s="4" t="s">
        <v>261</v>
      </c>
      <c r="D5" s="4"/>
    </row>
    <row r="6" spans="1:4" ht="15" customHeight="1">
      <c r="A6" s="53" t="s">
        <v>19</v>
      </c>
      <c r="B6" s="4" t="s">
        <v>262</v>
      </c>
      <c r="D6" s="4"/>
    </row>
    <row r="7" spans="1:4" ht="15" customHeight="1">
      <c r="A7" s="53" t="s">
        <v>20</v>
      </c>
      <c r="B7" s="4" t="s">
        <v>263</v>
      </c>
      <c r="D7" s="4"/>
    </row>
    <row r="8" spans="1:4" ht="15" customHeight="1">
      <c r="A8" s="53" t="s">
        <v>21</v>
      </c>
      <c r="B8" s="4" t="s">
        <v>264</v>
      </c>
      <c r="C8" s="4"/>
      <c r="D8" s="4"/>
    </row>
    <row r="9" spans="1:4" ht="15" customHeight="1">
      <c r="A9" s="54" t="s">
        <v>22</v>
      </c>
      <c r="B9" s="4" t="s">
        <v>265</v>
      </c>
    </row>
    <row r="10" spans="1:4" ht="15" customHeight="1">
      <c r="A10" s="53" t="s">
        <v>23</v>
      </c>
      <c r="B10" s="4" t="s">
        <v>266</v>
      </c>
    </row>
    <row r="11" spans="1:4" ht="15" customHeight="1">
      <c r="A11" s="53" t="s">
        <v>24</v>
      </c>
      <c r="B11" s="4" t="s">
        <v>267</v>
      </c>
    </row>
    <row r="12" spans="1:4" ht="15" customHeight="1">
      <c r="A12" s="53" t="s">
        <v>25</v>
      </c>
      <c r="B12" s="4" t="s">
        <v>268</v>
      </c>
      <c r="C12" s="4" t="s">
        <v>269</v>
      </c>
    </row>
    <row r="13" spans="1:4" ht="15" customHeight="1">
      <c r="A13" s="53" t="s">
        <v>26</v>
      </c>
      <c r="B13" s="4" t="s">
        <v>270</v>
      </c>
      <c r="C13" s="4" t="s">
        <v>271</v>
      </c>
      <c r="D13" s="4"/>
    </row>
    <row r="14" spans="1:4" ht="15" customHeight="1">
      <c r="A14" s="53" t="s">
        <v>27</v>
      </c>
      <c r="B14" s="69" t="s">
        <v>272</v>
      </c>
      <c r="C14" s="69" t="s">
        <v>273</v>
      </c>
    </row>
    <row r="15" spans="1:4" ht="15" customHeight="1">
      <c r="A15" s="53" t="s">
        <v>28</v>
      </c>
      <c r="B15" s="4" t="s">
        <v>274</v>
      </c>
      <c r="D15" s="4"/>
    </row>
    <row r="16" spans="1:4" ht="15" customHeight="1">
      <c r="A16" s="53" t="s">
        <v>29</v>
      </c>
      <c r="B16" s="4" t="s">
        <v>275</v>
      </c>
    </row>
    <row r="17" spans="1:4" ht="15" customHeight="1">
      <c r="A17" s="13" t="s">
        <v>30</v>
      </c>
      <c r="B17" s="4" t="s">
        <v>276</v>
      </c>
      <c r="C17" s="4" t="s">
        <v>277</v>
      </c>
    </row>
    <row r="18" spans="1:4" ht="15" customHeight="1">
      <c r="A18" s="53" t="s">
        <v>31</v>
      </c>
      <c r="B18" s="4" t="s">
        <v>278</v>
      </c>
    </row>
    <row r="19" spans="1:4" ht="15" customHeight="1">
      <c r="A19" s="45" t="s">
        <v>32</v>
      </c>
      <c r="B19" s="4" t="s">
        <v>279</v>
      </c>
    </row>
    <row r="20" spans="1:4" ht="15" customHeight="1">
      <c r="A20" s="53" t="s">
        <v>33</v>
      </c>
      <c r="B20" s="4" t="s">
        <v>280</v>
      </c>
    </row>
    <row r="21" spans="1:4" ht="15" customHeight="1">
      <c r="A21" s="53" t="s">
        <v>34</v>
      </c>
      <c r="B21" s="4" t="s">
        <v>281</v>
      </c>
      <c r="C21" s="4" t="s">
        <v>282</v>
      </c>
    </row>
    <row r="22" spans="1:4" ht="15" customHeight="1">
      <c r="A22" s="53" t="s">
        <v>35</v>
      </c>
      <c r="B22" s="4" t="s">
        <v>283</v>
      </c>
      <c r="D22" s="4"/>
    </row>
    <row r="23" spans="1:4" ht="15" customHeight="1">
      <c r="A23" s="53" t="s">
        <v>36</v>
      </c>
      <c r="B23" s="4" t="s">
        <v>284</v>
      </c>
      <c r="D23" s="4"/>
    </row>
    <row r="24" spans="1:4" ht="15" customHeight="1">
      <c r="A24" s="53" t="s">
        <v>37</v>
      </c>
      <c r="B24" s="4" t="s">
        <v>285</v>
      </c>
      <c r="C24" s="4" t="s">
        <v>286</v>
      </c>
      <c r="D24" s="4"/>
    </row>
    <row r="25" spans="1:4" ht="15" customHeight="1">
      <c r="A25" s="53" t="s">
        <v>38</v>
      </c>
      <c r="B25" s="4" t="s">
        <v>287</v>
      </c>
      <c r="C25" s="4" t="s">
        <v>288</v>
      </c>
      <c r="D25" s="4"/>
    </row>
    <row r="26" spans="1:4" ht="15" customHeight="1">
      <c r="A26" s="53" t="s">
        <v>39</v>
      </c>
      <c r="B26" s="4" t="s">
        <v>289</v>
      </c>
      <c r="C26" s="4" t="s">
        <v>290</v>
      </c>
    </row>
    <row r="27" spans="1:4" ht="15" customHeight="1">
      <c r="A27" s="53" t="s">
        <v>40</v>
      </c>
      <c r="B27" s="4" t="s">
        <v>291</v>
      </c>
      <c r="C27" s="4" t="s">
        <v>292</v>
      </c>
      <c r="D27" s="4"/>
    </row>
    <row r="28" spans="1:4" ht="15" customHeight="1">
      <c r="A28" s="53" t="s">
        <v>41</v>
      </c>
      <c r="B28" s="4" t="s">
        <v>293</v>
      </c>
      <c r="C28" s="4" t="s">
        <v>294</v>
      </c>
      <c r="D28" s="4"/>
    </row>
    <row r="29" spans="1:4" ht="15" customHeight="1">
      <c r="A29" s="53" t="s">
        <v>42</v>
      </c>
      <c r="B29" s="4" t="s">
        <v>295</v>
      </c>
      <c r="C29" s="4" t="s">
        <v>296</v>
      </c>
    </row>
    <row r="30" spans="1:4" ht="15" customHeight="1">
      <c r="A30" s="53" t="s">
        <v>43</v>
      </c>
      <c r="B30" s="4" t="s">
        <v>297</v>
      </c>
      <c r="D30" s="4"/>
    </row>
    <row r="31" spans="1:4" ht="15" customHeight="1">
      <c r="A31" s="53" t="s">
        <v>44</v>
      </c>
      <c r="B31" s="4" t="s">
        <v>298</v>
      </c>
      <c r="D31" s="4"/>
    </row>
    <row r="32" spans="1:4" ht="15" customHeight="1">
      <c r="A32" s="53" t="s">
        <v>45</v>
      </c>
      <c r="B32" s="4" t="s">
        <v>299</v>
      </c>
    </row>
    <row r="33" spans="1:4" ht="15" customHeight="1">
      <c r="A33" s="53" t="s">
        <v>46</v>
      </c>
      <c r="B33" s="4" t="s">
        <v>300</v>
      </c>
      <c r="C33" s="4" t="s">
        <v>301</v>
      </c>
    </row>
    <row r="34" spans="1:4" ht="15" customHeight="1">
      <c r="A34" s="53" t="s">
        <v>47</v>
      </c>
      <c r="B34" s="4" t="s">
        <v>302</v>
      </c>
      <c r="C34" s="4" t="s">
        <v>303</v>
      </c>
      <c r="D34" s="4"/>
    </row>
    <row r="35" spans="1:4" ht="15" customHeight="1">
      <c r="A35" s="45" t="s">
        <v>48</v>
      </c>
      <c r="B35" s="4" t="s">
        <v>304</v>
      </c>
      <c r="C35" s="4" t="s">
        <v>305</v>
      </c>
      <c r="D35" s="4"/>
    </row>
    <row r="36" spans="1:4" ht="15" customHeight="1">
      <c r="A36" s="53" t="s">
        <v>49</v>
      </c>
      <c r="B36" s="4" t="s">
        <v>306</v>
      </c>
      <c r="C36" s="4" t="s">
        <v>307</v>
      </c>
      <c r="D36" s="4"/>
    </row>
    <row r="37" spans="1:4" ht="15" customHeight="1">
      <c r="A37" s="53" t="s">
        <v>50</v>
      </c>
      <c r="B37" s="4" t="s">
        <v>308</v>
      </c>
      <c r="C37" s="4" t="s">
        <v>309</v>
      </c>
    </row>
    <row r="38" spans="1:4" ht="15" customHeight="1">
      <c r="A38" s="53" t="s">
        <v>51</v>
      </c>
      <c r="B38" s="4" t="s">
        <v>310</v>
      </c>
    </row>
    <row r="39" spans="1:4" ht="15" customHeight="1">
      <c r="A39" s="53" t="s">
        <v>52</v>
      </c>
      <c r="B39" s="4" t="s">
        <v>311</v>
      </c>
      <c r="D39" s="4"/>
    </row>
    <row r="40" spans="1:4" ht="15" customHeight="1">
      <c r="A40" s="53" t="s">
        <v>53</v>
      </c>
      <c r="B40" s="4" t="s">
        <v>312</v>
      </c>
      <c r="D40" s="4"/>
    </row>
    <row r="41" spans="1:4" ht="15" customHeight="1">
      <c r="A41" s="53" t="s">
        <v>54</v>
      </c>
      <c r="B41" s="4" t="s">
        <v>313</v>
      </c>
      <c r="D41" s="4"/>
    </row>
    <row r="42" spans="1:4" ht="15" customHeight="1">
      <c r="A42" s="53" t="s">
        <v>55</v>
      </c>
      <c r="B42" s="4" t="s">
        <v>314</v>
      </c>
    </row>
    <row r="43" spans="1:4" ht="15" customHeight="1">
      <c r="A43" s="53" t="s">
        <v>56</v>
      </c>
      <c r="B43" s="4" t="s">
        <v>315</v>
      </c>
      <c r="D43" s="4"/>
    </row>
    <row r="44" spans="1:4" ht="15" customHeight="1">
      <c r="A44" s="53" t="s">
        <v>57</v>
      </c>
      <c r="B44" s="4" t="s">
        <v>316</v>
      </c>
      <c r="D44" s="4"/>
    </row>
    <row r="45" spans="1:4" ht="15" customHeight="1">
      <c r="A45" s="53" t="s">
        <v>58</v>
      </c>
      <c r="B45" s="4" t="s">
        <v>317</v>
      </c>
    </row>
    <row r="46" spans="1:4" ht="15" customHeight="1">
      <c r="A46" s="53" t="s">
        <v>59</v>
      </c>
      <c r="B46" s="4" t="s">
        <v>318</v>
      </c>
      <c r="C46" s="4" t="s">
        <v>319</v>
      </c>
    </row>
    <row r="47" spans="1:4" ht="12.75">
      <c r="A47" s="53" t="s">
        <v>60</v>
      </c>
      <c r="B47" s="4" t="s">
        <v>320</v>
      </c>
    </row>
    <row r="48" spans="1:4" ht="12.75">
      <c r="A48" s="53" t="s">
        <v>61</v>
      </c>
      <c r="B48" s="4" t="s">
        <v>321</v>
      </c>
      <c r="C48" s="4" t="s">
        <v>322</v>
      </c>
      <c r="D48" s="4"/>
    </row>
    <row r="49" spans="1:5" ht="12.75">
      <c r="A49" s="47" t="s">
        <v>62</v>
      </c>
      <c r="B49" s="4" t="s">
        <v>323</v>
      </c>
      <c r="D49" s="4"/>
    </row>
    <row r="50" spans="1:5" ht="12.75">
      <c r="A50" s="53" t="s">
        <v>63</v>
      </c>
      <c r="B50" s="4" t="s">
        <v>324</v>
      </c>
    </row>
    <row r="51" spans="1:5" ht="12.75">
      <c r="A51" s="53" t="s">
        <v>64</v>
      </c>
      <c r="B51" s="4" t="s">
        <v>325</v>
      </c>
      <c r="C51" s="4" t="s">
        <v>326</v>
      </c>
      <c r="D51" s="4"/>
    </row>
    <row r="52" spans="1:5" ht="12.75">
      <c r="A52" s="53" t="s">
        <v>65</v>
      </c>
      <c r="B52" s="4" t="s">
        <v>327</v>
      </c>
      <c r="D52" s="4"/>
    </row>
    <row r="53" spans="1:5" ht="12.75">
      <c r="A53" s="53" t="s">
        <v>66</v>
      </c>
      <c r="B53" s="4" t="s">
        <v>328</v>
      </c>
      <c r="C53" s="4" t="s">
        <v>329</v>
      </c>
      <c r="D53" s="4"/>
    </row>
    <row r="54" spans="1:5" ht="12.75">
      <c r="A54" s="53" t="s">
        <v>67</v>
      </c>
      <c r="B54" s="4" t="s">
        <v>330</v>
      </c>
      <c r="D54" s="4"/>
    </row>
    <row r="55" spans="1:5" ht="12.75">
      <c r="A55" s="53" t="s">
        <v>68</v>
      </c>
      <c r="B55" s="4" t="s">
        <v>331</v>
      </c>
      <c r="C55" s="4" t="s">
        <v>332</v>
      </c>
    </row>
    <row r="56" spans="1:5" ht="12.75">
      <c r="A56" s="53" t="s">
        <v>69</v>
      </c>
      <c r="B56" s="4" t="s">
        <v>333</v>
      </c>
      <c r="D56" s="4"/>
    </row>
    <row r="57" spans="1:5" ht="12.75">
      <c r="A57" s="53" t="s">
        <v>70</v>
      </c>
      <c r="B57" s="4" t="s">
        <v>334</v>
      </c>
      <c r="D57" s="4"/>
    </row>
    <row r="58" spans="1:5" ht="12.75">
      <c r="A58" s="53" t="s">
        <v>71</v>
      </c>
      <c r="B58" s="4" t="s">
        <v>335</v>
      </c>
      <c r="C58" s="4" t="s">
        <v>336</v>
      </c>
      <c r="D58" s="4"/>
    </row>
    <row r="59" spans="1:5" ht="12.75">
      <c r="A59" s="53" t="s">
        <v>72</v>
      </c>
      <c r="B59" s="4" t="s">
        <v>337</v>
      </c>
    </row>
    <row r="60" spans="1:5" ht="12.75">
      <c r="A60" s="53" t="s">
        <v>73</v>
      </c>
      <c r="B60" s="4" t="s">
        <v>338</v>
      </c>
      <c r="C60" s="4" t="s">
        <v>338</v>
      </c>
    </row>
    <row r="61" spans="1:5" ht="12.75">
      <c r="A61" s="53" t="s">
        <v>74</v>
      </c>
      <c r="B61" s="4" t="s">
        <v>339</v>
      </c>
      <c r="C61" s="4" t="s">
        <v>340</v>
      </c>
    </row>
    <row r="62" spans="1:5" ht="12.75">
      <c r="A62" s="53" t="s">
        <v>75</v>
      </c>
      <c r="B62" s="4" t="s">
        <v>341</v>
      </c>
      <c r="C62" s="4" t="s">
        <v>342</v>
      </c>
      <c r="D62" s="4"/>
      <c r="E62" s="4" t="s">
        <v>343</v>
      </c>
    </row>
    <row r="63" spans="1:5" ht="12.75">
      <c r="A63" s="53" t="s">
        <v>76</v>
      </c>
      <c r="B63" s="4" t="s">
        <v>344</v>
      </c>
    </row>
    <row r="64" spans="1:5" ht="12.75">
      <c r="A64" s="53" t="s">
        <v>77</v>
      </c>
      <c r="B64" s="4" t="s">
        <v>345</v>
      </c>
      <c r="D64" s="4"/>
    </row>
    <row r="65" spans="1:4" ht="12.75">
      <c r="A65" s="53" t="s">
        <v>78</v>
      </c>
      <c r="B65" s="4" t="s">
        <v>346</v>
      </c>
    </row>
    <row r="66" spans="1:4" ht="12.75">
      <c r="A66" s="53" t="s">
        <v>79</v>
      </c>
      <c r="B66" s="4" t="s">
        <v>347</v>
      </c>
    </row>
    <row r="67" spans="1:4" ht="12.75">
      <c r="A67" s="53" t="s">
        <v>80</v>
      </c>
      <c r="B67" s="4" t="s">
        <v>348</v>
      </c>
      <c r="D67" s="4"/>
    </row>
    <row r="68" spans="1:4" ht="12.75">
      <c r="A68" s="53" t="s">
        <v>81</v>
      </c>
      <c r="B68" s="4" t="s">
        <v>349</v>
      </c>
      <c r="C68" s="4" t="s">
        <v>350</v>
      </c>
      <c r="D68" s="4"/>
    </row>
    <row r="69" spans="1:4" ht="12.75">
      <c r="A69" s="53" t="s">
        <v>82</v>
      </c>
      <c r="B69" s="4" t="s">
        <v>351</v>
      </c>
      <c r="C69" s="4" t="s">
        <v>352</v>
      </c>
      <c r="D69" s="4"/>
    </row>
    <row r="70" spans="1:4" ht="12.75">
      <c r="A70" s="53" t="s">
        <v>83</v>
      </c>
      <c r="B70" s="4" t="s">
        <v>353</v>
      </c>
      <c r="D70" s="4"/>
    </row>
    <row r="71" spans="1:4" ht="12.75">
      <c r="A71" s="53" t="s">
        <v>84</v>
      </c>
      <c r="B71" s="4" t="s">
        <v>354</v>
      </c>
    </row>
    <row r="72" spans="1:4" ht="12.75">
      <c r="A72" s="53" t="s">
        <v>85</v>
      </c>
      <c r="B72" s="4" t="s">
        <v>355</v>
      </c>
      <c r="D72" s="4"/>
    </row>
    <row r="73" spans="1:4" ht="12.75">
      <c r="A73" s="53" t="s">
        <v>151</v>
      </c>
      <c r="B73" s="4" t="s">
        <v>356</v>
      </c>
      <c r="C73" s="70"/>
      <c r="D73" s="4"/>
    </row>
    <row r="74" spans="1:4" ht="12.75">
      <c r="A74" s="53" t="s">
        <v>86</v>
      </c>
      <c r="B74" s="4" t="s">
        <v>357</v>
      </c>
      <c r="C74" s="4" t="s">
        <v>358</v>
      </c>
    </row>
    <row r="75" spans="1:4" ht="12.75">
      <c r="A75" s="53" t="s">
        <v>87</v>
      </c>
      <c r="B75" s="4" t="s">
        <v>359</v>
      </c>
      <c r="C75" s="4" t="s">
        <v>360</v>
      </c>
    </row>
    <row r="76" spans="1:4" ht="12.75">
      <c r="A76" s="53" t="s">
        <v>88</v>
      </c>
      <c r="B76" s="4" t="s">
        <v>361</v>
      </c>
    </row>
    <row r="77" spans="1:4" ht="12.75">
      <c r="A77" s="53" t="s">
        <v>89</v>
      </c>
      <c r="B77" s="71" t="s">
        <v>362</v>
      </c>
    </row>
    <row r="78" spans="1:4" ht="12.75">
      <c r="A78" s="53" t="s">
        <v>90</v>
      </c>
      <c r="B78" s="4" t="s">
        <v>363</v>
      </c>
    </row>
    <row r="79" spans="1:4" ht="12.75">
      <c r="A79" s="53" t="s">
        <v>91</v>
      </c>
      <c r="B79" s="4" t="s">
        <v>364</v>
      </c>
      <c r="C79" s="4" t="s">
        <v>365</v>
      </c>
      <c r="D79" s="4"/>
    </row>
    <row r="80" spans="1:4" ht="12.75">
      <c r="A80" s="53" t="s">
        <v>92</v>
      </c>
      <c r="B80" s="4" t="s">
        <v>366</v>
      </c>
      <c r="C80" s="4" t="s">
        <v>367</v>
      </c>
      <c r="D80" s="4" t="s">
        <v>368</v>
      </c>
    </row>
    <row r="81" spans="1:4" ht="12.75">
      <c r="A81" s="53" t="s">
        <v>93</v>
      </c>
      <c r="B81" s="4" t="s">
        <v>369</v>
      </c>
      <c r="D81" s="4"/>
    </row>
    <row r="82" spans="1:4" ht="12.75">
      <c r="A82" s="53" t="s">
        <v>94</v>
      </c>
      <c r="B82" s="4" t="s">
        <v>370</v>
      </c>
    </row>
    <row r="83" spans="1:4" ht="12.75">
      <c r="A83" s="53" t="s">
        <v>95</v>
      </c>
      <c r="B83" s="4" t="s">
        <v>371</v>
      </c>
      <c r="C83" s="4" t="s">
        <v>372</v>
      </c>
      <c r="D83" s="4"/>
    </row>
    <row r="84" spans="1:4" ht="12.75">
      <c r="A84" s="53" t="s">
        <v>96</v>
      </c>
      <c r="B84" s="4" t="s">
        <v>373</v>
      </c>
      <c r="D84" s="4"/>
    </row>
    <row r="85" spans="1:4" ht="12.75">
      <c r="A85" s="53" t="s">
        <v>97</v>
      </c>
      <c r="B85" s="4" t="s">
        <v>374</v>
      </c>
    </row>
    <row r="86" spans="1:4" ht="12.75">
      <c r="A86" s="53" t="s">
        <v>98</v>
      </c>
      <c r="B86" s="4" t="s">
        <v>375</v>
      </c>
      <c r="C86" s="4" t="s">
        <v>376</v>
      </c>
      <c r="D86" s="4"/>
    </row>
    <row r="87" spans="1:4" ht="12.75">
      <c r="A87" s="53" t="s">
        <v>99</v>
      </c>
      <c r="B87" s="4" t="s">
        <v>377</v>
      </c>
      <c r="D87" s="4"/>
    </row>
    <row r="88" spans="1:4" ht="12.75">
      <c r="A88" s="53" t="s">
        <v>100</v>
      </c>
      <c r="B88" s="4" t="s">
        <v>378</v>
      </c>
      <c r="D88" s="4"/>
    </row>
    <row r="89" spans="1:4" ht="12.75">
      <c r="A89" s="53" t="s">
        <v>101</v>
      </c>
      <c r="B89" s="4" t="s">
        <v>379</v>
      </c>
    </row>
    <row r="90" spans="1:4" ht="12.75">
      <c r="A90" s="53" t="s">
        <v>102</v>
      </c>
      <c r="B90" s="4" t="s">
        <v>380</v>
      </c>
      <c r="C90" s="4" t="s">
        <v>381</v>
      </c>
    </row>
    <row r="91" spans="1:4" ht="12.75">
      <c r="A91" s="53" t="s">
        <v>103</v>
      </c>
      <c r="B91" s="4" t="s">
        <v>382</v>
      </c>
      <c r="C91" s="72" t="s">
        <v>383</v>
      </c>
      <c r="D91" s="72" t="s">
        <v>384</v>
      </c>
    </row>
    <row r="92" spans="1:4" ht="12.75">
      <c r="A92" s="53" t="s">
        <v>104</v>
      </c>
      <c r="B92" s="4" t="s">
        <v>385</v>
      </c>
    </row>
    <row r="93" spans="1:4" ht="12.75">
      <c r="A93" s="53" t="s">
        <v>105</v>
      </c>
      <c r="B93" s="4" t="s">
        <v>386</v>
      </c>
      <c r="C93" s="4" t="s">
        <v>387</v>
      </c>
    </row>
    <row r="94" spans="1:4" ht="12.75">
      <c r="A94" s="53" t="s">
        <v>106</v>
      </c>
      <c r="B94" s="4" t="s">
        <v>388</v>
      </c>
      <c r="C94" s="4" t="s">
        <v>389</v>
      </c>
    </row>
    <row r="95" spans="1:4" ht="12.75">
      <c r="A95" s="53" t="s">
        <v>107</v>
      </c>
      <c r="B95" s="4" t="s">
        <v>390</v>
      </c>
    </row>
    <row r="96" spans="1:4" ht="12.75">
      <c r="A96" s="53" t="s">
        <v>108</v>
      </c>
      <c r="B96" s="4" t="s">
        <v>391</v>
      </c>
      <c r="D96" s="4"/>
    </row>
    <row r="97" spans="1:4" ht="12.75">
      <c r="A97" s="53" t="s">
        <v>109</v>
      </c>
      <c r="B97" s="4" t="s">
        <v>392</v>
      </c>
      <c r="C97" s="4" t="s">
        <v>393</v>
      </c>
      <c r="D97" s="4" t="s">
        <v>394</v>
      </c>
    </row>
    <row r="98" spans="1:4" ht="12.75">
      <c r="A98" s="53" t="s">
        <v>110</v>
      </c>
      <c r="B98" s="4" t="s">
        <v>395</v>
      </c>
    </row>
    <row r="99" spans="1:4" ht="12.75">
      <c r="A99" s="53" t="s">
        <v>111</v>
      </c>
      <c r="B99" s="4" t="s">
        <v>396</v>
      </c>
      <c r="C99" s="4"/>
      <c r="D99" s="4" t="s">
        <v>397</v>
      </c>
    </row>
    <row r="100" spans="1:4" ht="12.75">
      <c r="A100" s="53" t="s">
        <v>112</v>
      </c>
      <c r="B100" s="4" t="s">
        <v>398</v>
      </c>
    </row>
    <row r="101" spans="1:4" ht="12.75">
      <c r="A101" s="54" t="s">
        <v>113</v>
      </c>
      <c r="B101" s="4" t="s">
        <v>399</v>
      </c>
      <c r="D101" s="4"/>
    </row>
    <row r="102" spans="1:4" ht="12.75">
      <c r="A102" s="62"/>
    </row>
    <row r="103" spans="1:4" ht="12.75">
      <c r="A103" s="63" t="s">
        <v>156</v>
      </c>
    </row>
    <row r="104" spans="1:4" ht="12.75">
      <c r="A104" s="64"/>
    </row>
    <row r="105" spans="1:4" ht="12.75">
      <c r="A105" s="63" t="s">
        <v>157</v>
      </c>
    </row>
    <row r="106" spans="1:4" ht="12.75">
      <c r="A106" s="63" t="s">
        <v>158</v>
      </c>
    </row>
    <row r="107" spans="1:4" ht="12.75">
      <c r="A107" s="6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County Data and Budget</vt:lpstr>
      <vt:lpstr>County Budgets Per Capita</vt:lpstr>
      <vt:lpstr>County Budgets Per Housing Unit</vt:lpstr>
      <vt:lpstr>Changes in County Service Level</vt:lpstr>
      <vt:lpstr>School Finance</vt:lpstr>
      <vt:lpstr>Property Tax</vt:lpstr>
      <vt:lpstr>Article 46</vt:lpstr>
      <vt:lpstr>Email Addresses</vt:lpstr>
      <vt:lpstr>'County Data and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Worsham</dc:creator>
  <cp:lastModifiedBy>Dean Landreth</cp:lastModifiedBy>
  <cp:lastPrinted>2018-03-12T15:29:15Z</cp:lastPrinted>
  <dcterms:created xsi:type="dcterms:W3CDTF">2016-01-12T22:18:21Z</dcterms:created>
  <dcterms:modified xsi:type="dcterms:W3CDTF">2018-03-19T19:50:21Z</dcterms:modified>
</cp:coreProperties>
</file>